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d.docs.live.net/15bd206762d9f56f/Calculators/"/>
    </mc:Choice>
  </mc:AlternateContent>
  <xr:revisionPtr revIDLastSave="102" documentId="8_{45EA04CE-097B-43DB-86AB-8324E96826BF}" xr6:coauthVersionLast="46" xr6:coauthVersionMax="46" xr10:uidLastSave="{6B96F823-D870-4E21-804D-4F04A29AB52C}"/>
  <bookViews>
    <workbookView xWindow="-108" yWindow="-108" windowWidth="23256" windowHeight="12576" activeTab="1" xr2:uid="{00000000-000D-0000-FFFF-FFFF00000000}"/>
  </bookViews>
  <sheets>
    <sheet name="Blad2" sheetId="2" r:id="rId1"/>
    <sheet name="Blad1" sheetId="1" r:id="rId2"/>
  </sheets>
  <definedNames>
    <definedName name="A">Blad1!$I$75:$K$141</definedName>
    <definedName name="_xlnm.Print_Area" localSheetId="1">Blad1!$A$1:$T$204</definedName>
    <definedName name="B">Blad1!$B$146:$G$148</definedName>
    <definedName name="Matrix">Blad1!$B$75:$E$141</definedName>
    <definedName name="Z_2167E7E4_0462_4EF0_8CAB_C0251CE19681_.wvu.Cols" localSheetId="1" hidden="1">Blad1!$F:$M</definedName>
    <definedName name="Z_2167E7E4_0462_4EF0_8CAB_C0251CE19681_.wvu.Rows" localSheetId="1" hidden="1">Blad1!$48:$128,Blad1!$133:$138,Blad1!$140:$144,Blad1!$146:$150,Blad1!$152:$156,Blad1!$158:$162</definedName>
  </definedNames>
  <calcPr calcId="191028"/>
  <customWorkbookViews>
    <customWorkbookView name="wit" guid="{2167E7E4-0462-4EF0-8CAB-C0251CE19681}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5" i="1" l="1"/>
  <c r="W34" i="1"/>
  <c r="W33" i="1"/>
  <c r="W32" i="1"/>
  <c r="M12" i="1" s="1"/>
  <c r="W31" i="1"/>
  <c r="C12" i="1" s="1"/>
  <c r="W126" i="1"/>
  <c r="W125" i="1"/>
  <c r="W124" i="1"/>
  <c r="M18" i="1" s="1"/>
  <c r="W123" i="1"/>
  <c r="C18" i="1" s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G142" i="1" l="1"/>
  <c r="G141" i="1"/>
  <c r="G140" i="1"/>
  <c r="G136" i="1"/>
  <c r="G135" i="1"/>
  <c r="G134" i="1"/>
  <c r="D64" i="1"/>
  <c r="D63" i="1"/>
  <c r="D57" i="1"/>
  <c r="D66" i="1"/>
  <c r="D65" i="1"/>
  <c r="B52" i="1"/>
  <c r="D52" i="1" s="1"/>
  <c r="B49" i="1"/>
  <c r="D49" i="1" s="1"/>
  <c r="D56" i="1"/>
  <c r="D60" i="1"/>
  <c r="D74" i="1" s="1"/>
  <c r="D61" i="1"/>
  <c r="D58" i="1"/>
  <c r="D62" i="1"/>
  <c r="D80" i="1" s="1"/>
  <c r="D59" i="1"/>
  <c r="B51" i="1"/>
  <c r="E51" i="1" s="1"/>
  <c r="B50" i="1"/>
  <c r="D50" i="1" s="1"/>
  <c r="G137" i="1" l="1"/>
  <c r="G138" i="1" s="1"/>
  <c r="G143" i="1"/>
  <c r="G144" i="1" s="1"/>
  <c r="D82" i="1"/>
  <c r="D69" i="1"/>
  <c r="D70" i="1" s="1"/>
  <c r="D68" i="1"/>
  <c r="D79" i="1"/>
  <c r="D86" i="1"/>
  <c r="D73" i="1"/>
  <c r="E52" i="1"/>
  <c r="F52" i="1" s="1"/>
  <c r="D81" i="1"/>
  <c r="D96" i="1" s="1"/>
  <c r="D78" i="1"/>
  <c r="D77" i="1"/>
  <c r="D94" i="1" s="1"/>
  <c r="D67" i="1"/>
  <c r="D87" i="1" s="1"/>
  <c r="D88" i="1" s="1"/>
  <c r="D84" i="1"/>
  <c r="D76" i="1"/>
  <c r="D71" i="1"/>
  <c r="D95" i="1" s="1"/>
  <c r="D83" i="1"/>
  <c r="D75" i="1"/>
  <c r="D72" i="1"/>
  <c r="D51" i="1"/>
  <c r="F51" i="1" s="1"/>
  <c r="E49" i="1"/>
  <c r="F49" i="1" s="1"/>
  <c r="E50" i="1"/>
  <c r="F50" i="1" s="1"/>
  <c r="D85" i="1"/>
  <c r="D104" i="1" l="1"/>
  <c r="D120" i="1"/>
  <c r="P142" i="1" s="1"/>
  <c r="D91" i="1"/>
  <c r="D92" i="1"/>
  <c r="D115" i="1" s="1"/>
  <c r="D89" i="1"/>
  <c r="D90" i="1" s="1"/>
  <c r="D113" i="1" s="1"/>
  <c r="D107" i="1"/>
  <c r="D108" i="1"/>
  <c r="D101" i="1"/>
  <c r="D109" i="1"/>
  <c r="D105" i="1"/>
  <c r="D110" i="1"/>
  <c r="D100" i="1"/>
  <c r="D102" i="1"/>
  <c r="D103" i="1" s="1"/>
  <c r="D106" i="1"/>
  <c r="D93" i="1"/>
  <c r="D111" i="1" s="1"/>
  <c r="D119" i="1"/>
  <c r="D118" i="1"/>
  <c r="P146" i="1" s="1"/>
  <c r="G146" i="1" l="1"/>
  <c r="U146" i="1"/>
  <c r="P141" i="1"/>
  <c r="P154" i="1"/>
  <c r="P136" i="1"/>
  <c r="P148" i="1"/>
  <c r="P160" i="1"/>
  <c r="D112" i="1"/>
  <c r="D98" i="1"/>
  <c r="D114" i="1"/>
  <c r="D116" i="1"/>
  <c r="P135" i="1"/>
  <c r="P140" i="1"/>
  <c r="P152" i="1"/>
  <c r="P158" i="1"/>
  <c r="P134" i="1"/>
  <c r="P153" i="1"/>
  <c r="P147" i="1"/>
  <c r="P159" i="1"/>
  <c r="G158" i="1" l="1"/>
  <c r="U158" i="1"/>
  <c r="G152" i="1"/>
  <c r="U152" i="1"/>
  <c r="G147" i="1"/>
  <c r="U147" i="1"/>
  <c r="G160" i="1"/>
  <c r="U160" i="1"/>
  <c r="G153" i="1"/>
  <c r="U153" i="1"/>
  <c r="G148" i="1"/>
  <c r="U148" i="1"/>
  <c r="G154" i="1"/>
  <c r="U154" i="1"/>
  <c r="G159" i="1"/>
  <c r="U159" i="1"/>
  <c r="P143" i="1"/>
  <c r="P144" i="1" s="1"/>
  <c r="P149" i="1"/>
  <c r="U149" i="1" s="1"/>
  <c r="P137" i="1"/>
  <c r="P138" i="1" s="1"/>
  <c r="P155" i="1"/>
  <c r="U155" i="1" s="1"/>
  <c r="P161" i="1"/>
  <c r="U161" i="1" s="1"/>
  <c r="P162" i="1" l="1"/>
  <c r="G161" i="1"/>
  <c r="P156" i="1"/>
  <c r="G155" i="1"/>
  <c r="P150" i="1"/>
  <c r="G149" i="1"/>
  <c r="F145" i="1"/>
  <c r="E145" i="1" s="1"/>
  <c r="G130" i="1"/>
  <c r="H130" i="1" s="1"/>
  <c r="F139" i="1"/>
  <c r="E139" i="1" s="1"/>
  <c r="G156" i="1" l="1"/>
  <c r="U156" i="1"/>
  <c r="G150" i="1"/>
  <c r="U150" i="1"/>
  <c r="G162" i="1"/>
  <c r="U162" i="1"/>
  <c r="G131" i="1"/>
  <c r="H131" i="1" s="1"/>
  <c r="F131" i="1" s="1"/>
  <c r="E131" i="1" s="1"/>
  <c r="F163" i="1"/>
  <c r="E163" i="1" s="1"/>
  <c r="F157" i="1"/>
  <c r="E157" i="1" s="1"/>
  <c r="F151" i="1"/>
  <c r="E151" i="1" s="1"/>
  <c r="P139" i="1"/>
  <c r="U139" i="1" s="1"/>
  <c r="C9" i="1" s="1"/>
  <c r="F130" i="1"/>
  <c r="E130" i="1" s="1"/>
  <c r="P145" i="1"/>
  <c r="U145" i="1" s="1"/>
  <c r="M9" i="1" s="1"/>
  <c r="G145" i="1" l="1"/>
  <c r="P124" i="1" s="1"/>
  <c r="P151" i="1"/>
  <c r="P32" i="1"/>
  <c r="P163" i="1"/>
  <c r="U163" i="1" s="1"/>
  <c r="P157" i="1"/>
  <c r="P130" i="1"/>
  <c r="P31" i="1"/>
  <c r="G139" i="1"/>
  <c r="P123" i="1" s="1"/>
  <c r="P131" i="1"/>
  <c r="U130" i="1" l="1"/>
  <c r="A15" i="1" s="1"/>
  <c r="U157" i="1"/>
  <c r="U32" i="1"/>
  <c r="M13" i="1" s="1"/>
  <c r="U151" i="1"/>
  <c r="U131" i="1"/>
  <c r="U124" i="1"/>
  <c r="M19" i="1" s="1"/>
  <c r="U123" i="1"/>
  <c r="C19" i="1" s="1"/>
  <c r="U31" i="1"/>
  <c r="C13" i="1" s="1"/>
  <c r="G163" i="1"/>
  <c r="P33" i="1"/>
  <c r="G151" i="1"/>
  <c r="P125" i="1" s="1"/>
  <c r="P35" i="1"/>
  <c r="P34" i="1"/>
  <c r="G157" i="1"/>
  <c r="P126" i="1" s="1"/>
  <c r="U126" i="1" l="1"/>
  <c r="U34" i="1"/>
  <c r="U35" i="1"/>
  <c r="U125" i="1"/>
  <c r="U33" i="1"/>
  <c r="P127" i="1"/>
</calcChain>
</file>

<file path=xl/sharedStrings.xml><?xml version="1.0" encoding="utf-8"?>
<sst xmlns="http://schemas.openxmlformats.org/spreadsheetml/2006/main" count="125" uniqueCount="117">
  <si>
    <t>0</t>
  </si>
  <si>
    <t>Z1</t>
  </si>
  <si>
    <t>Z2</t>
  </si>
  <si>
    <t>Z3</t>
  </si>
  <si>
    <t>Z2*Z3</t>
  </si>
  <si>
    <t>Z1*Z3</t>
  </si>
  <si>
    <t>Z1*Z2</t>
  </si>
  <si>
    <t>-Z1*Z3</t>
  </si>
  <si>
    <t>-Z2</t>
  </si>
  <si>
    <t>U3-U2</t>
  </si>
  <si>
    <t>hoek in graden</t>
  </si>
  <si>
    <t>cos</t>
  </si>
  <si>
    <t>sin</t>
  </si>
  <si>
    <t>W</t>
  </si>
  <si>
    <t>complexe notatie</t>
  </si>
  <si>
    <t>complexe notatie U1, U2 en U3</t>
  </si>
  <si>
    <t>hoek U in rad</t>
  </si>
  <si>
    <t>Z4</t>
  </si>
  <si>
    <t>-Z4</t>
  </si>
  <si>
    <t>Z5</t>
  </si>
  <si>
    <t>-Z5</t>
  </si>
  <si>
    <t>-Z1*Z2</t>
  </si>
  <si>
    <t>Z2*Z4</t>
  </si>
  <si>
    <t>-Z2*Z3</t>
  </si>
  <si>
    <t>p</t>
  </si>
  <si>
    <t>-Z2*Z4</t>
  </si>
  <si>
    <t>Z3*Z4</t>
  </si>
  <si>
    <t>-Z3*Z4</t>
  </si>
  <si>
    <t>Z1*Z4</t>
  </si>
  <si>
    <t>-Z1*Z4</t>
  </si>
  <si>
    <t>Z3*Z5</t>
  </si>
  <si>
    <t>-Z3*Z5</t>
  </si>
  <si>
    <t>Z4*Z5</t>
  </si>
  <si>
    <t>-Z4*Z5</t>
  </si>
  <si>
    <t>Z1*Z5</t>
  </si>
  <si>
    <t>-Z1*Z5</t>
  </si>
  <si>
    <t>Z2*Z5</t>
  </si>
  <si>
    <t>-Z2*Z5</t>
  </si>
  <si>
    <t>Z1*Z2*Z3</t>
  </si>
  <si>
    <t>-Z1*Z2*Z3</t>
  </si>
  <si>
    <t>Z1*Z2*Z4</t>
  </si>
  <si>
    <t>-Z1*Z2*Z4</t>
  </si>
  <si>
    <t>Z1*Z3*Z4</t>
  </si>
  <si>
    <t>Z1*Z3*Z5</t>
  </si>
  <si>
    <t>Z2*Z3*Z4</t>
  </si>
  <si>
    <t>Z1*Z4*Z5</t>
  </si>
  <si>
    <t>Z2*Z4*Z5</t>
  </si>
  <si>
    <t>Z2*Z3*Z5</t>
  </si>
  <si>
    <t>Z1Z2Z3+Z1Z2Z4+Z1Z3Z4+Z1Z3Z5+Z2Z3Z4+Z1Z4Z5+Z2Z3Z5+Z2Z4Z5</t>
  </si>
  <si>
    <t>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</si>
  <si>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</si>
  <si>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</si>
  <si>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</si>
  <si>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</si>
  <si>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</si>
  <si>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</si>
  <si>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</si>
  <si>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</si>
  <si>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</si>
  <si>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</si>
  <si>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</si>
  <si>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</si>
  <si>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</si>
  <si>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</si>
  <si>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</si>
  <si>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q</t>
  </si>
  <si>
    <t>U2-U1</t>
  </si>
  <si>
    <t>U4-U3</t>
  </si>
  <si>
    <t>hoek in radialen</t>
  </si>
  <si>
    <t>Results:</t>
  </si>
  <si>
    <t>HAN University of Applied Sciences, Arnhem, the Netherlands</t>
  </si>
  <si>
    <t>Phase shift [◦]</t>
  </si>
  <si>
    <t>value U [V]</t>
  </si>
  <si>
    <t>U1</t>
  </si>
  <si>
    <t>U2</t>
  </si>
  <si>
    <t>U3</t>
  </si>
  <si>
    <t>U4</t>
  </si>
  <si>
    <t>value R [Ω]</t>
  </si>
  <si>
    <t>value X [Ω]</t>
  </si>
  <si>
    <t>R2</t>
  </si>
  <si>
    <t>R3</t>
  </si>
  <si>
    <t>R4</t>
  </si>
  <si>
    <t>R5</t>
  </si>
  <si>
    <t>jX1</t>
  </si>
  <si>
    <t>jX2</t>
  </si>
  <si>
    <t>jX3</t>
  </si>
  <si>
    <t>jX4</t>
  </si>
  <si>
    <t>jX5</t>
  </si>
  <si>
    <t>Ua</t>
  </si>
  <si>
    <t>Ub</t>
  </si>
  <si>
    <t xml:space="preserve">I1 </t>
  </si>
  <si>
    <t xml:space="preserve">I2 </t>
  </si>
  <si>
    <t xml:space="preserve">I3 </t>
  </si>
  <si>
    <t xml:space="preserve">I4 </t>
  </si>
  <si>
    <t xml:space="preserve">I5 </t>
  </si>
  <si>
    <t>R1</t>
  </si>
  <si>
    <t>U [V]</t>
  </si>
  <si>
    <t>I [A]</t>
  </si>
  <si>
    <r>
      <rPr>
        <sz val="20"/>
        <color theme="5" tint="-0.249977111117893"/>
        <rFont val="Calibri"/>
        <family val="2"/>
      </rPr>
      <t>∑</t>
    </r>
    <r>
      <rPr>
        <sz val="20"/>
        <color theme="5" tint="-0.249977111117893"/>
        <rFont val="Calibri"/>
        <family val="2"/>
        <scheme val="minor"/>
      </rPr>
      <t xml:space="preserve">P </t>
    </r>
  </si>
  <si>
    <t>→</t>
  </si>
  <si>
    <t>abs I [A]</t>
  </si>
  <si>
    <t xml:space="preserve"> V</t>
  </si>
  <si>
    <t xml:space="preserve"> A</t>
  </si>
  <si>
    <t xml:space="preserve"> W</t>
  </si>
  <si>
    <t xml:space="preserve">  VAR</t>
  </si>
  <si>
    <r>
      <rPr>
        <sz val="11"/>
        <color rgb="FFC00000"/>
        <rFont val="Calibri"/>
        <family val="2"/>
      </rPr>
      <t>©</t>
    </r>
    <r>
      <rPr>
        <sz val="11"/>
        <color rgb="FFC00000"/>
        <rFont val="Calibri"/>
        <family val="2"/>
        <scheme val="minor"/>
      </rPr>
      <t xml:space="preserve"> Amperes.nl  email: info@amperes.nl</t>
    </r>
  </si>
  <si>
    <t>P</t>
  </si>
  <si>
    <t>Specify the number of digits after the decimal point:</t>
  </si>
  <si>
    <t>Fill in values (red):</t>
  </si>
  <si>
    <t>U, I and R</t>
  </si>
  <si>
    <r>
      <t xml:space="preserve"> </t>
    </r>
    <r>
      <rPr>
        <sz val="11"/>
        <color theme="1"/>
        <rFont val="Calibri"/>
        <family val="2"/>
      </rPr>
      <t>Ω</t>
    </r>
  </si>
  <si>
    <t>P [W] *</t>
  </si>
  <si>
    <t>*) If P negative = delivering active power and if P positive = consuming active power</t>
  </si>
  <si>
    <t>Bram Steennis, version January 29 2021</t>
  </si>
  <si>
    <t>1 LOOP ELECTRICAL DC CIRCUIT CALCULATOR</t>
  </si>
  <si>
    <t>For private use only and not for commercial settings</t>
  </si>
  <si>
    <t xml:space="preserve"> 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</si>
</sst>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"/>
    <numFmt numFmtId="166" formatCode="&quot;€&quot;\ #,##0.00"/>
    <numFmt numFmtId="167" formatCode="#,##0.000"/>
  </numFmts>
  <fonts count="31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00B0F0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rgb="FF0070C0"/>
      <name val="Calibri"/>
      <family val="2"/>
      <scheme val="minor"/>
    </font>
    <font>
      <sz val="20"/>
      <color theme="5" tint="-0.249977111117893"/>
      <name val="Calibri"/>
      <family val="2"/>
      <scheme val="minor"/>
    </font>
    <font>
      <sz val="20"/>
      <color theme="5" tint="-0.249977111117893"/>
      <name val="Calibri"/>
      <family val="2"/>
    </font>
    <font>
      <sz val="22"/>
      <color theme="1"/>
      <name val="Calibri"/>
      <family val="2"/>
    </font>
    <font>
      <sz val="11"/>
      <color rgb="FFC00000"/>
      <name val="Calibri"/>
      <family val="2"/>
      <scheme val="minor"/>
    </font>
    <font>
      <sz val="11"/>
      <color rgb="FFC00000"/>
      <name val="Calibri"/>
      <family val="2"/>
    </font>
    <font>
      <sz val="34"/>
      <color theme="9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sz val="20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E020D2"/>
      <name val="Calibri"/>
      <family val="2"/>
      <scheme val="minor"/>
    </font>
    <font>
      <sz val="11"/>
      <color rgb="FFE020D2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22"/>
      <color theme="0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NumberFormat="1" applyProtection="1"/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8" fillId="0" borderId="0" xfId="0" applyFont="1" applyProtection="1"/>
    <xf numFmtId="49" fontId="6" fillId="0" borderId="0" xfId="0" applyNumberFormat="1" applyFont="1" applyBorder="1" applyProtection="1"/>
    <xf numFmtId="49" fontId="6" fillId="0" borderId="0" xfId="0" applyNumberFormat="1" applyFont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left"/>
    </xf>
    <xf numFmtId="0" fontId="9" fillId="0" borderId="0" xfId="0" applyFont="1" applyBorder="1" applyProtection="1"/>
    <xf numFmtId="165" fontId="9" fillId="0" borderId="0" xfId="0" applyNumberFormat="1" applyFont="1" applyBorder="1" applyProtection="1"/>
    <xf numFmtId="49" fontId="10" fillId="0" borderId="0" xfId="0" applyNumberFormat="1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right"/>
    </xf>
    <xf numFmtId="165" fontId="10" fillId="0" borderId="0" xfId="0" applyNumberFormat="1" applyFont="1" applyBorder="1" applyAlignment="1" applyProtection="1">
      <alignment horizontal="right"/>
    </xf>
    <xf numFmtId="0" fontId="10" fillId="0" borderId="0" xfId="0" applyFont="1" applyAlignment="1" applyProtection="1">
      <alignment horizontal="right"/>
    </xf>
    <xf numFmtId="0" fontId="6" fillId="2" borderId="0" xfId="0" applyFont="1" applyFill="1" applyProtection="1"/>
    <xf numFmtId="165" fontId="6" fillId="2" borderId="0" xfId="0" applyNumberFormat="1" applyFont="1" applyFill="1" applyProtection="1"/>
    <xf numFmtId="0" fontId="6" fillId="0" borderId="0" xfId="0" applyNumberFormat="1" applyFont="1" applyProtection="1"/>
    <xf numFmtId="165" fontId="6" fillId="0" borderId="0" xfId="0" applyNumberFormat="1" applyFont="1" applyProtection="1"/>
    <xf numFmtId="49" fontId="6" fillId="0" borderId="0" xfId="0" applyNumberFormat="1" applyFont="1" applyProtection="1"/>
    <xf numFmtId="165" fontId="9" fillId="0" borderId="0" xfId="0" applyNumberFormat="1" applyFont="1" applyProtection="1"/>
    <xf numFmtId="0" fontId="6" fillId="2" borderId="0" xfId="0" applyNumberFormat="1" applyFont="1" applyFill="1" applyProtection="1"/>
    <xf numFmtId="165" fontId="6" fillId="0" borderId="0" xfId="0" applyNumberFormat="1" applyFont="1" applyBorder="1" applyProtection="1"/>
    <xf numFmtId="165" fontId="6" fillId="0" borderId="0" xfId="0" applyNumberFormat="1" applyFont="1" applyFill="1" applyProtection="1"/>
    <xf numFmtId="4" fontId="6" fillId="0" borderId="0" xfId="0" applyNumberFormat="1" applyFont="1" applyFill="1" applyBorder="1" applyProtection="1"/>
    <xf numFmtId="0" fontId="6" fillId="0" borderId="0" xfId="0" applyNumberFormat="1" applyFont="1" applyFill="1" applyBorder="1" applyProtection="1"/>
    <xf numFmtId="0" fontId="6" fillId="0" borderId="0" xfId="0" applyNumberFormat="1" applyFont="1" applyFill="1" applyProtection="1"/>
    <xf numFmtId="2" fontId="6" fillId="0" borderId="0" xfId="0" applyNumberFormat="1" applyFont="1" applyFill="1" applyProtection="1"/>
    <xf numFmtId="2" fontId="10" fillId="0" borderId="0" xfId="0" applyNumberFormat="1" applyFont="1" applyFill="1" applyProtection="1"/>
    <xf numFmtId="0" fontId="6" fillId="0" borderId="0" xfId="0" applyFont="1" applyFill="1" applyProtection="1"/>
    <xf numFmtId="3" fontId="6" fillId="0" borderId="0" xfId="0" applyNumberFormat="1" applyFont="1" applyFill="1" applyProtection="1"/>
    <xf numFmtId="0" fontId="10" fillId="0" borderId="0" xfId="0" applyFont="1" applyProtection="1"/>
    <xf numFmtId="164" fontId="11" fillId="0" borderId="0" xfId="0" applyNumberFormat="1" applyFont="1" applyFill="1" applyProtection="1"/>
    <xf numFmtId="0" fontId="11" fillId="0" borderId="0" xfId="0" applyFont="1" applyProtection="1"/>
    <xf numFmtId="49" fontId="6" fillId="0" borderId="0" xfId="0" applyNumberFormat="1" applyFont="1" applyBorder="1" applyAlignment="1" applyProtection="1">
      <alignment horizontal="right"/>
    </xf>
    <xf numFmtId="49" fontId="7" fillId="0" borderId="0" xfId="0" applyNumberFormat="1" applyFont="1" applyBorder="1" applyAlignment="1" applyProtection="1">
      <alignment horizontal="right"/>
    </xf>
    <xf numFmtId="49" fontId="11" fillId="0" borderId="0" xfId="0" applyNumberFormat="1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0" xfId="0" applyNumberFormat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49" fontId="10" fillId="0" borderId="2" xfId="0" applyNumberFormat="1" applyFont="1" applyBorder="1" applyProtection="1"/>
    <xf numFmtId="0" fontId="0" fillId="0" borderId="8" xfId="0" applyBorder="1" applyProtection="1"/>
    <xf numFmtId="0" fontId="8" fillId="0" borderId="8" xfId="0" applyFont="1" applyBorder="1" applyProtection="1"/>
    <xf numFmtId="0" fontId="6" fillId="0" borderId="8" xfId="0" applyFont="1" applyBorder="1" applyProtection="1"/>
    <xf numFmtId="49" fontId="6" fillId="0" borderId="8" xfId="0" applyNumberFormat="1" applyFont="1" applyBorder="1" applyAlignment="1" applyProtection="1">
      <alignment horizontal="right"/>
    </xf>
    <xf numFmtId="4" fontId="7" fillId="0" borderId="0" xfId="0" applyNumberFormat="1" applyFont="1" applyBorder="1" applyAlignment="1" applyProtection="1">
      <alignment horizontal="right"/>
    </xf>
    <xf numFmtId="0" fontId="6" fillId="2" borderId="0" xfId="0" applyNumberFormat="1" applyFont="1" applyFill="1" applyBorder="1" applyProtection="1"/>
    <xf numFmtId="49" fontId="0" fillId="0" borderId="0" xfId="0" applyNumberFormat="1" applyFont="1" applyProtection="1"/>
    <xf numFmtId="4" fontId="10" fillId="0" borderId="3" xfId="0" applyNumberFormat="1" applyFont="1" applyFill="1" applyBorder="1" applyProtection="1"/>
    <xf numFmtId="49" fontId="10" fillId="0" borderId="0" xfId="0" applyNumberFormat="1" applyFont="1" applyFill="1" applyBorder="1" applyProtection="1"/>
    <xf numFmtId="4" fontId="10" fillId="0" borderId="0" xfId="0" applyNumberFormat="1" applyFont="1" applyFill="1" applyBorder="1" applyProtection="1"/>
    <xf numFmtId="4" fontId="0" fillId="0" borderId="0" xfId="0" applyNumberFormat="1" applyProtection="1"/>
    <xf numFmtId="4" fontId="0" fillId="0" borderId="0" xfId="1" applyNumberFormat="1" applyFont="1" applyProtection="1"/>
    <xf numFmtId="167" fontId="0" fillId="0" borderId="0" xfId="0" applyNumberFormat="1" applyProtection="1"/>
    <xf numFmtId="4" fontId="9" fillId="0" borderId="0" xfId="0" applyNumberFormat="1" applyFont="1" applyBorder="1" applyProtection="1"/>
    <xf numFmtId="49" fontId="14" fillId="0" borderId="0" xfId="0" applyNumberFormat="1" applyFont="1" applyProtection="1"/>
    <xf numFmtId="49" fontId="0" fillId="0" borderId="0" xfId="0" applyNumberFormat="1" applyProtection="1"/>
    <xf numFmtId="49" fontId="19" fillId="0" borderId="0" xfId="0" applyNumberFormat="1" applyFont="1" applyAlignment="1" applyProtection="1">
      <alignment vertical="top"/>
    </xf>
    <xf numFmtId="166" fontId="17" fillId="0" borderId="0" xfId="0" applyNumberFormat="1" applyFont="1" applyAlignment="1" applyProtection="1">
      <alignment horizontal="left"/>
    </xf>
    <xf numFmtId="0" fontId="17" fillId="0" borderId="0" xfId="0" applyFont="1" applyProtection="1"/>
    <xf numFmtId="0" fontId="17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1" fontId="0" fillId="0" borderId="0" xfId="0" applyNumberFormat="1" applyAlignment="1" applyProtection="1">
      <alignment horizontal="left"/>
    </xf>
    <xf numFmtId="49" fontId="0" fillId="0" borderId="0" xfId="0" applyNumberFormat="1" applyAlignment="1" applyProtection="1">
      <alignment horizontal="right"/>
    </xf>
    <xf numFmtId="1" fontId="3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1" fontId="0" fillId="0" borderId="0" xfId="0" applyNumberFormat="1" applyProtection="1"/>
    <xf numFmtId="0" fontId="21" fillId="0" borderId="0" xfId="0" applyFont="1" applyAlignment="1" applyProtection="1">
      <alignment horizontal="right"/>
    </xf>
    <xf numFmtId="3" fontId="21" fillId="0" borderId="0" xfId="0" applyNumberFormat="1" applyFont="1" applyAlignment="1" applyProtection="1">
      <alignment horizontal="left"/>
    </xf>
    <xf numFmtId="49" fontId="3" fillId="0" borderId="0" xfId="0" applyNumberFormat="1" applyFont="1" applyProtection="1"/>
    <xf numFmtId="0" fontId="3" fillId="0" borderId="0" xfId="0" applyNumberFormat="1" applyFont="1" applyFill="1" applyBorder="1" applyProtection="1"/>
    <xf numFmtId="0" fontId="3" fillId="0" borderId="0" xfId="0" applyNumberFormat="1" applyFont="1" applyFill="1" applyProtection="1"/>
    <xf numFmtId="0" fontId="24" fillId="3" borderId="12" xfId="0" applyFont="1" applyFill="1" applyBorder="1" applyAlignment="1" applyProtection="1">
      <alignment horizontal="right"/>
    </xf>
    <xf numFmtId="0" fontId="24" fillId="3" borderId="13" xfId="0" applyFont="1" applyFill="1" applyBorder="1" applyAlignment="1" applyProtection="1">
      <alignment horizontal="right"/>
    </xf>
    <xf numFmtId="0" fontId="25" fillId="3" borderId="16" xfId="0" applyFont="1" applyFill="1" applyBorder="1" applyProtection="1">
      <protection locked="0"/>
    </xf>
    <xf numFmtId="0" fontId="25" fillId="3" borderId="17" xfId="0" applyFont="1" applyFill="1" applyBorder="1" applyProtection="1">
      <protection locked="0"/>
    </xf>
    <xf numFmtId="49" fontId="27" fillId="0" borderId="2" xfId="0" applyNumberFormat="1" applyFont="1" applyBorder="1" applyAlignment="1" applyProtection="1">
      <alignment horizontal="right"/>
    </xf>
    <xf numFmtId="49" fontId="27" fillId="0" borderId="0" xfId="0" applyNumberFormat="1" applyFont="1" applyBorder="1" applyAlignment="1" applyProtection="1">
      <alignment horizontal="right"/>
    </xf>
    <xf numFmtId="3" fontId="27" fillId="0" borderId="6" xfId="0" applyNumberFormat="1" applyFont="1" applyFill="1" applyBorder="1" applyProtection="1"/>
    <xf numFmtId="49" fontId="27" fillId="0" borderId="4" xfId="0" applyNumberFormat="1" applyFont="1" applyBorder="1" applyAlignment="1" applyProtection="1">
      <alignment horizontal="right"/>
    </xf>
    <xf numFmtId="49" fontId="27" fillId="0" borderId="9" xfId="0" applyNumberFormat="1" applyFont="1" applyBorder="1" applyAlignment="1" applyProtection="1">
      <alignment horizontal="right"/>
    </xf>
    <xf numFmtId="165" fontId="27" fillId="0" borderId="0" xfId="0" applyNumberFormat="1" applyFont="1" applyProtection="1"/>
    <xf numFmtId="0" fontId="27" fillId="0" borderId="0" xfId="0" applyNumberFormat="1" applyFont="1" applyProtection="1"/>
    <xf numFmtId="3" fontId="27" fillId="0" borderId="7" xfId="0" applyNumberFormat="1" applyFont="1" applyFill="1" applyBorder="1" applyProtection="1"/>
    <xf numFmtId="49" fontId="27" fillId="0" borderId="2" xfId="0" applyNumberFormat="1" applyFont="1" applyFill="1" applyBorder="1" applyProtection="1"/>
    <xf numFmtId="4" fontId="27" fillId="0" borderId="3" xfId="0" applyNumberFormat="1" applyFont="1" applyFill="1" applyBorder="1" applyProtection="1"/>
    <xf numFmtId="49" fontId="27" fillId="0" borderId="2" xfId="0" applyNumberFormat="1" applyFont="1" applyBorder="1" applyProtection="1"/>
    <xf numFmtId="49" fontId="27" fillId="0" borderId="4" xfId="0" applyNumberFormat="1" applyFont="1" applyFill="1" applyBorder="1" applyProtection="1"/>
    <xf numFmtId="4" fontId="27" fillId="0" borderId="5" xfId="0" applyNumberFormat="1" applyFont="1" applyFill="1" applyBorder="1" applyProtection="1"/>
    <xf numFmtId="49" fontId="27" fillId="0" borderId="4" xfId="0" applyNumberFormat="1" applyFont="1" applyBorder="1" applyAlignment="1" applyProtection="1">
      <alignment horizontal="left"/>
    </xf>
    <xf numFmtId="4" fontId="27" fillId="0" borderId="5" xfId="0" applyNumberFormat="1" applyFont="1" applyBorder="1" applyProtection="1"/>
    <xf numFmtId="49" fontId="29" fillId="0" borderId="0" xfId="0" applyNumberFormat="1" applyFont="1" applyProtection="1"/>
    <xf numFmtId="0" fontId="6" fillId="0" borderId="10" xfId="0" applyFont="1" applyBorder="1" applyProtection="1"/>
    <xf numFmtId="0" fontId="6" fillId="0" borderId="11" xfId="0" applyFont="1" applyBorder="1" applyProtection="1"/>
    <xf numFmtId="0" fontId="7" fillId="0" borderId="18" xfId="0" applyFont="1" applyBorder="1" applyAlignment="1" applyProtection="1">
      <alignment horizontal="right"/>
    </xf>
    <xf numFmtId="49" fontId="6" fillId="0" borderId="19" xfId="0" applyNumberFormat="1" applyFont="1" applyBorder="1" applyAlignment="1" applyProtection="1">
      <alignment horizontal="right"/>
    </xf>
    <xf numFmtId="3" fontId="9" fillId="0" borderId="20" xfId="0" applyNumberFormat="1" applyFont="1" applyBorder="1" applyProtection="1">
      <protection locked="0"/>
    </xf>
    <xf numFmtId="49" fontId="6" fillId="0" borderId="14" xfId="0" applyNumberFormat="1" applyFont="1" applyBorder="1" applyAlignment="1" applyProtection="1">
      <alignment horizontal="right"/>
    </xf>
    <xf numFmtId="49" fontId="6" fillId="0" borderId="15" xfId="0" applyNumberFormat="1" applyFont="1" applyBorder="1" applyAlignment="1" applyProtection="1">
      <alignment horizontal="right"/>
    </xf>
    <xf numFmtId="3" fontId="9" fillId="0" borderId="21" xfId="0" applyNumberFormat="1" applyFont="1" applyBorder="1" applyProtection="1">
      <protection locked="0"/>
    </xf>
    <xf numFmtId="0" fontId="8" fillId="0" borderId="10" xfId="0" applyFont="1" applyBorder="1" applyProtection="1"/>
    <xf numFmtId="0" fontId="8" fillId="0" borderId="11" xfId="0" applyFont="1" applyBorder="1" applyProtection="1"/>
    <xf numFmtId="4" fontId="7" fillId="0" borderId="18" xfId="0" applyNumberFormat="1" applyFont="1" applyBorder="1" applyAlignment="1" applyProtection="1">
      <alignment horizontal="right"/>
    </xf>
    <xf numFmtId="4" fontId="7" fillId="0" borderId="22" xfId="0" applyNumberFormat="1" applyFont="1" applyBorder="1" applyAlignment="1" applyProtection="1">
      <alignment horizontal="right"/>
    </xf>
    <xf numFmtId="3" fontId="18" fillId="0" borderId="23" xfId="0" applyNumberFormat="1" applyFont="1" applyFill="1" applyBorder="1" applyProtection="1"/>
    <xf numFmtId="3" fontId="18" fillId="0" borderId="24" xfId="0" applyNumberFormat="1" applyFont="1" applyFill="1" applyBorder="1" applyProtection="1"/>
    <xf numFmtId="3" fontId="27" fillId="0" borderId="24" xfId="0" applyNumberFormat="1" applyFont="1" applyFill="1" applyBorder="1" applyProtection="1"/>
    <xf numFmtId="0" fontId="3" fillId="0" borderId="24" xfId="0" applyFont="1" applyBorder="1" applyProtection="1"/>
    <xf numFmtId="0" fontId="3" fillId="0" borderId="24" xfId="0" applyNumberFormat="1" applyFont="1" applyBorder="1" applyProtection="1"/>
    <xf numFmtId="3" fontId="18" fillId="0" borderId="25" xfId="0" applyNumberFormat="1" applyFont="1" applyFill="1" applyBorder="1" applyProtection="1"/>
    <xf numFmtId="49" fontId="6" fillId="0" borderId="10" xfId="0" applyNumberFormat="1" applyFont="1" applyBorder="1" applyProtection="1"/>
    <xf numFmtId="49" fontId="20" fillId="0" borderId="26" xfId="0" applyNumberFormat="1" applyFont="1" applyBorder="1" applyAlignment="1" applyProtection="1">
      <alignment horizontal="left"/>
    </xf>
    <xf numFmtId="4" fontId="20" fillId="0" borderId="27" xfId="0" applyNumberFormat="1" applyFont="1" applyBorder="1" applyProtection="1"/>
    <xf numFmtId="49" fontId="6" fillId="0" borderId="28" xfId="0" applyNumberFormat="1" applyFont="1" applyBorder="1" applyProtection="1"/>
    <xf numFmtId="0" fontId="6" fillId="2" borderId="29" xfId="0" applyNumberFormat="1" applyFont="1" applyFill="1" applyBorder="1" applyProtection="1"/>
    <xf numFmtId="49" fontId="10" fillId="0" borderId="19" xfId="0" applyNumberFormat="1" applyFont="1" applyFill="1" applyBorder="1" applyProtection="1"/>
    <xf numFmtId="4" fontId="10" fillId="0" borderId="20" xfId="0" applyNumberFormat="1" applyFont="1" applyFill="1" applyBorder="1" applyProtection="1"/>
    <xf numFmtId="49" fontId="10" fillId="0" borderId="28" xfId="0" applyNumberFormat="1" applyFont="1" applyFill="1" applyBorder="1" applyProtection="1"/>
    <xf numFmtId="4" fontId="10" fillId="0" borderId="29" xfId="0" applyNumberFormat="1" applyFont="1" applyFill="1" applyBorder="1" applyProtection="1"/>
    <xf numFmtId="49" fontId="10" fillId="0" borderId="14" xfId="0" applyNumberFormat="1" applyFont="1" applyFill="1" applyBorder="1" applyProtection="1"/>
    <xf numFmtId="4" fontId="10" fillId="0" borderId="21" xfId="0" applyNumberFormat="1" applyFont="1" applyFill="1" applyBorder="1" applyProtection="1"/>
    <xf numFmtId="49" fontId="16" fillId="0" borderId="0" xfId="0" applyNumberFormat="1" applyFont="1" applyProtection="1"/>
    <xf numFmtId="0" fontId="1" fillId="0" borderId="0" xfId="0" applyFont="1" applyProtection="1"/>
    <xf numFmtId="0" fontId="17" fillId="0" borderId="0" xfId="0" applyNumberFormat="1" applyFont="1" applyAlignment="1" applyProtection="1">
      <alignment horizontal="left"/>
    </xf>
    <xf numFmtId="3" fontId="3" fillId="0" borderId="0" xfId="0" applyNumberFormat="1" applyFont="1" applyAlignment="1" applyProtection="1">
      <alignment horizontal="left"/>
    </xf>
    <xf numFmtId="0" fontId="4" fillId="0" borderId="0" xfId="0" applyFont="1" applyProtection="1"/>
    <xf numFmtId="49" fontId="6" fillId="0" borderId="8" xfId="0" applyNumberFormat="1" applyFont="1" applyBorder="1" applyProtection="1"/>
    <xf numFmtId="4" fontId="9" fillId="0" borderId="1" xfId="0" applyNumberFormat="1" applyFont="1" applyBorder="1" applyProtection="1"/>
    <xf numFmtId="0" fontId="13" fillId="0" borderId="0" xfId="0" applyFont="1" applyAlignment="1" applyProtection="1">
      <alignment horizontal="right"/>
    </xf>
    <xf numFmtId="0" fontId="0" fillId="0" borderId="0" xfId="0" applyBorder="1" applyProtection="1"/>
    <xf numFmtId="4" fontId="9" fillId="0" borderId="3" xfId="0" applyNumberFormat="1" applyFont="1" applyBorder="1" applyProtection="1"/>
    <xf numFmtId="3" fontId="27" fillId="0" borderId="3" xfId="0" applyNumberFormat="1" applyFont="1" applyBorder="1" applyProtection="1"/>
    <xf numFmtId="0" fontId="26" fillId="0" borderId="0" xfId="0" applyFont="1" applyBorder="1" applyProtection="1"/>
    <xf numFmtId="49" fontId="27" fillId="0" borderId="0" xfId="0" applyNumberFormat="1" applyFont="1" applyBorder="1" applyProtection="1"/>
    <xf numFmtId="4" fontId="27" fillId="0" borderId="3" xfId="0" applyNumberFormat="1" applyFont="1" applyBorder="1" applyProtection="1"/>
    <xf numFmtId="0" fontId="26" fillId="0" borderId="0" xfId="0" applyFont="1" applyProtection="1"/>
    <xf numFmtId="0" fontId="27" fillId="0" borderId="0" xfId="0" applyFont="1" applyProtection="1"/>
    <xf numFmtId="0" fontId="28" fillId="0" borderId="0" xfId="0" applyFont="1" applyAlignment="1" applyProtection="1">
      <alignment horizontal="right"/>
    </xf>
    <xf numFmtId="0" fontId="27" fillId="0" borderId="0" xfId="0" applyFont="1" applyBorder="1" applyProtection="1"/>
    <xf numFmtId="3" fontId="27" fillId="0" borderId="5" xfId="0" applyNumberFormat="1" applyFont="1" applyBorder="1" applyProtection="1"/>
    <xf numFmtId="0" fontId="26" fillId="0" borderId="9" xfId="0" applyFont="1" applyBorder="1" applyProtection="1"/>
    <xf numFmtId="0" fontId="27" fillId="0" borderId="9" xfId="0" applyFont="1" applyBorder="1" applyProtection="1"/>
    <xf numFmtId="0" fontId="6" fillId="0" borderId="0" xfId="0" applyFont="1" applyBorder="1" applyProtection="1"/>
    <xf numFmtId="0" fontId="21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3" borderId="10" xfId="0" applyFill="1" applyBorder="1" applyAlignment="1" applyProtection="1">
      <alignment wrapText="1"/>
    </xf>
    <xf numFmtId="0" fontId="0" fillId="3" borderId="11" xfId="0" applyFill="1" applyBorder="1" applyAlignment="1" applyProtection="1">
      <alignment wrapText="1"/>
    </xf>
    <xf numFmtId="0" fontId="0" fillId="3" borderId="14" xfId="0" applyFill="1" applyBorder="1" applyAlignment="1" applyProtection="1">
      <alignment wrapText="1"/>
    </xf>
    <xf numFmtId="0" fontId="0" fillId="3" borderId="15" xfId="0" applyFill="1" applyBorder="1" applyAlignment="1" applyProtection="1">
      <alignment wrapText="1"/>
    </xf>
    <xf numFmtId="0" fontId="30" fillId="0" borderId="0" xfId="0" applyFont="1" applyProtection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E020D2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89561136"/>
        <c:axId val="789562096"/>
      </c:lineChart>
      <c:catAx>
        <c:axId val="7895611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nl-NL"/>
          </a:p>
        </c:txPr>
        <c:crossAx val="789562096"/>
        <c:crosses val="autoZero"/>
        <c:auto val="1"/>
        <c:lblAlgn val="ctr"/>
        <c:lblOffset val="100"/>
        <c:noMultiLvlLbl val="0"/>
      </c:catAx>
      <c:valAx>
        <c:axId val="78956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nl-NL"/>
          </a:p>
        </c:txPr>
        <c:crossAx val="789561136"/>
        <c:crosses val="autoZero"/>
        <c:crossBetween val="between"/>
      </c:valAx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alibri" panose="020F0502020204030204" pitchFamily="34" charset="0"/>
          <a:cs typeface="Calibri" panose="020F0502020204030204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</xdr:row>
      <xdr:rowOff>82550</xdr:rowOff>
    </xdr:from>
    <xdr:to>
      <xdr:col>18</xdr:col>
      <xdr:colOff>330200</xdr:colOff>
      <xdr:row>26</xdr:row>
      <xdr:rowOff>260350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B1196AB8-F374-4B85-999A-077ED03E7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355600</xdr:colOff>
      <xdr:row>26</xdr:row>
      <xdr:rowOff>101600</xdr:rowOff>
    </xdr:from>
    <xdr:to>
      <xdr:col>13</xdr:col>
      <xdr:colOff>6350</xdr:colOff>
      <xdr:row>27</xdr:row>
      <xdr:rowOff>31750</xdr:rowOff>
    </xdr:to>
    <xdr:sp macro="" textlink="">
      <xdr:nvSpPr>
        <xdr:cNvPr id="2" name="Pijl: gebogen omhoog 1">
          <a:extLst>
            <a:ext uri="{FF2B5EF4-FFF2-40B4-BE49-F238E27FC236}">
              <a16:creationId xmlns:a16="http://schemas.microsoft.com/office/drawing/2014/main" id="{7F67CEF9-68F8-4733-B42E-EC42B2362C4E}"/>
            </a:ext>
          </a:extLst>
        </xdr:cNvPr>
        <xdr:cNvSpPr/>
      </xdr:nvSpPr>
      <xdr:spPr>
        <a:xfrm flipH="1">
          <a:off x="2044700" y="3746500"/>
          <a:ext cx="1422400" cy="196850"/>
        </a:xfrm>
        <a:prstGeom prst="bentUpArrow">
          <a:avLst>
            <a:gd name="adj1" fmla="val 28968"/>
            <a:gd name="adj2" fmla="val 25000"/>
            <a:gd name="adj3" fmla="val 25000"/>
          </a:avLst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0.11648</cdr:x>
      <cdr:y>0.14685</cdr:y>
    </cdr:from>
    <cdr:to>
      <cdr:x>0.11957</cdr:x>
      <cdr:y>0.91715</cdr:y>
    </cdr:to>
    <cdr:cxnSp macro="">
      <cdr:nvCxnSpPr>
        <cdr:cNvPr id="5" name="Rechte verbindingslijn 4">
          <a:extLst xmlns:a="http://schemas.openxmlformats.org/drawingml/2006/main">
            <a:ext uri="{FF2B5EF4-FFF2-40B4-BE49-F238E27FC236}">
              <a16:creationId xmlns:a16="http://schemas.microsoft.com/office/drawing/2014/main" id="{B555340F-42AF-4747-961E-46005D17C3D0}"/>
            </a:ext>
          </a:extLst>
        </cdr:cNvPr>
        <cdr:cNvCxnSpPr/>
      </cdr:nvCxnSpPr>
      <cdr:spPr>
        <a:xfrm xmlns:a="http://schemas.openxmlformats.org/drawingml/2006/main">
          <a:off x="1247017" y="959001"/>
          <a:ext cx="33143" cy="5030319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0.70162</cdr:x>
      <cdr:y>0.17188</cdr:y>
    </cdr:from>
    <cdr:to>
      <cdr:x>0.86706</cdr:x>
      <cdr:y>0.25893</cdr:y>
    </cdr:to>
    <cdr:sp macro="" textlink="">
      <cdr:nvSpPr>
        <cdr:cNvPr id="10" name="Tekstvak 9">
          <a:extLst xmlns:a="http://schemas.openxmlformats.org/drawingml/2006/main">
            <a:ext uri="{FF2B5EF4-FFF2-40B4-BE49-F238E27FC236}">
              <a16:creationId xmlns:a16="http://schemas.microsoft.com/office/drawing/2014/main" id="{8C16BD04-EC68-4F27-8529-CE712A5E42C8}"/>
            </a:ext>
          </a:extLst>
        </cdr:cNvPr>
        <cdr:cNvSpPr txBox="1"/>
      </cdr:nvSpPr>
      <cdr:spPr>
        <a:xfrm xmlns:a="http://schemas.openxmlformats.org/drawingml/2006/main">
          <a:off x="7239000" y="1173480"/>
          <a:ext cx="1706880" cy="594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  <cdr:relSizeAnchor xmlns:cdr="http://schemas.openxmlformats.org/drawingml/2006/chartDrawing">
    <cdr:from>
      <cdr:x>0.35529</cdr:x>
      <cdr:y>0.14582</cdr:y>
    </cdr:from>
    <cdr:to>
      <cdr:x>0.35613</cdr:x>
      <cdr:y>0.91185</cdr:y>
    </cdr:to>
    <cdr:cxnSp macro="">
      <cdr:nvCxnSpPr>
        <cdr:cNvPr id="15" name="Rechte verbindingslijn 14">
          <a:extLst xmlns:a="http://schemas.openxmlformats.org/drawingml/2006/main">
            <a:ext uri="{FF2B5EF4-FFF2-40B4-BE49-F238E27FC236}">
              <a16:creationId xmlns:a16="http://schemas.microsoft.com/office/drawing/2014/main" id="{0247733C-71D2-455C-9E03-837C3A1EE45A}"/>
            </a:ext>
          </a:extLst>
        </cdr:cNvPr>
        <cdr:cNvCxnSpPr/>
      </cdr:nvCxnSpPr>
      <cdr:spPr>
        <a:xfrm xmlns:a="http://schemas.openxmlformats.org/drawingml/2006/main">
          <a:off x="2781300" y="473710"/>
          <a:ext cx="6624" cy="2488595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0.11484</cdr:x>
      <cdr:y>0.14582</cdr:y>
    </cdr:from>
    <cdr:to>
      <cdr:x>0.35626</cdr:x>
      <cdr:y>0.14861</cdr:y>
    </cdr:to>
    <cdr:cxnSp macro="">
      <cdr:nvCxnSpPr>
        <cdr:cNvPr id="27" name="Rechte verbindingslijn 26">
          <a:extLst xmlns:a="http://schemas.openxmlformats.org/drawingml/2006/main">
            <a:ext uri="{FF2B5EF4-FFF2-40B4-BE49-F238E27FC236}">
              <a16:creationId xmlns:a16="http://schemas.microsoft.com/office/drawing/2014/main" id="{B7C6D536-5A8F-49AD-90CE-025468238976}"/>
            </a:ext>
          </a:extLst>
        </cdr:cNvPr>
        <cdr:cNvCxnSpPr/>
      </cdr:nvCxnSpPr>
      <cdr:spPr>
        <a:xfrm xmlns:a="http://schemas.openxmlformats.org/drawingml/2006/main" flipV="1">
          <a:off x="899000" y="473710"/>
          <a:ext cx="1889920" cy="9074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0.11815</cdr:x>
      <cdr:y>0.91048</cdr:y>
    </cdr:from>
    <cdr:to>
      <cdr:x>0.35626</cdr:x>
      <cdr:y>0.91249</cdr:y>
    </cdr:to>
    <cdr:cxnSp macro="">
      <cdr:nvCxnSpPr>
        <cdr:cNvPr id="32" name="Rechte verbindingslijn 31">
          <a:extLst xmlns:a="http://schemas.openxmlformats.org/drawingml/2006/main">
            <a:ext uri="{FF2B5EF4-FFF2-40B4-BE49-F238E27FC236}">
              <a16:creationId xmlns:a16="http://schemas.microsoft.com/office/drawing/2014/main" id="{B2424C12-9D01-4CA8-991E-70EC83BD4867}"/>
            </a:ext>
          </a:extLst>
        </cdr:cNvPr>
        <cdr:cNvCxnSpPr/>
      </cdr:nvCxnSpPr>
      <cdr:spPr>
        <a:xfrm xmlns:a="http://schemas.openxmlformats.org/drawingml/2006/main" flipV="1">
          <a:off x="924911" y="2957830"/>
          <a:ext cx="1864009" cy="6541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0.11691</cdr:x>
      <cdr:y>0.20404</cdr:y>
    </cdr:from>
    <cdr:to>
      <cdr:x>0.11691</cdr:x>
      <cdr:y>0.26847</cdr:y>
    </cdr:to>
    <cdr:cxnSp macro="">
      <cdr:nvCxnSpPr>
        <cdr:cNvPr id="48" name="Rechte verbindingslijn met pijl 47">
          <a:extLst xmlns:a="http://schemas.openxmlformats.org/drawingml/2006/main">
            <a:ext uri="{FF2B5EF4-FFF2-40B4-BE49-F238E27FC236}">
              <a16:creationId xmlns:a16="http://schemas.microsoft.com/office/drawing/2014/main" id="{2B700DEE-5F10-4710-819A-00D209F23D4A}"/>
            </a:ext>
          </a:extLst>
        </cdr:cNvPr>
        <cdr:cNvCxnSpPr/>
      </cdr:nvCxnSpPr>
      <cdr:spPr>
        <a:xfrm xmlns:a="http://schemas.openxmlformats.org/drawingml/2006/main" flipH="1" flipV="1">
          <a:off x="932427" y="688758"/>
          <a:ext cx="0" cy="217494"/>
        </a:xfrm>
        <a:prstGeom xmlns:a="http://schemas.openxmlformats.org/drawingml/2006/main" prst="straightConnector1">
          <a:avLst/>
        </a:prstGeom>
        <a:ln xmlns:a="http://schemas.openxmlformats.org/drawingml/2006/main" w="28575" cap="flat" cmpd="sng" algn="ctr">
          <a:solidFill>
            <a:srgbClr val="0070C0"/>
          </a:solidFill>
          <a:prstDash val="solid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0.12994</cdr:x>
      <cdr:y>0.73707</cdr:y>
    </cdr:from>
    <cdr:to>
      <cdr:x>0.1708</cdr:x>
      <cdr:y>0.80941</cdr:y>
    </cdr:to>
    <cdr:sp macro="" textlink="">
      <cdr:nvSpPr>
        <cdr:cNvPr id="63" name="Tekstvak 1">
          <a:extLst xmlns:a="http://schemas.openxmlformats.org/drawingml/2006/main">
            <a:ext uri="{FF2B5EF4-FFF2-40B4-BE49-F238E27FC236}">
              <a16:creationId xmlns:a16="http://schemas.microsoft.com/office/drawing/2014/main" id="{53463C7C-7A5E-4D71-AEBE-71D5D5BC9787}"/>
            </a:ext>
          </a:extLst>
        </cdr:cNvPr>
        <cdr:cNvSpPr txBox="1"/>
      </cdr:nvSpPr>
      <cdr:spPr>
        <a:xfrm xmlns:a="http://schemas.openxmlformats.org/drawingml/2006/main">
          <a:off x="1437640" y="4813300"/>
          <a:ext cx="452120" cy="472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 sz="2800"/>
        </a:p>
      </cdr:txBody>
    </cdr:sp>
  </cdr:relSizeAnchor>
  <cdr:relSizeAnchor xmlns:cdr="http://schemas.openxmlformats.org/drawingml/2006/chartDrawing">
    <cdr:from>
      <cdr:x>0.08978</cdr:x>
      <cdr:y>0.64073</cdr:y>
    </cdr:from>
    <cdr:to>
      <cdr:x>0.14818</cdr:x>
      <cdr:y>0.78239</cdr:y>
    </cdr:to>
    <cdr:sp macro="" textlink="">
      <cdr:nvSpPr>
        <cdr:cNvPr id="69" name="Ovaal 7">
          <a:extLst xmlns:a="http://schemas.openxmlformats.org/drawingml/2006/main">
            <a:ext uri="{FF2B5EF4-FFF2-40B4-BE49-F238E27FC236}">
              <a16:creationId xmlns:a16="http://schemas.microsoft.com/office/drawing/2014/main" id="{7ABDB62A-B0AC-4FB1-9B9B-3C5F9450CF42}"/>
            </a:ext>
          </a:extLst>
        </cdr:cNvPr>
        <cdr:cNvSpPr/>
      </cdr:nvSpPr>
      <cdr:spPr>
        <a:xfrm xmlns:a="http://schemas.openxmlformats.org/drawingml/2006/main">
          <a:off x="1468055" y="4267200"/>
          <a:ext cx="955105" cy="943451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0.70162</cdr:x>
      <cdr:y>0.17188</cdr:y>
    </cdr:from>
    <cdr:to>
      <cdr:x>0.86706</cdr:x>
      <cdr:y>0.25893</cdr:y>
    </cdr:to>
    <cdr:sp macro="" textlink="">
      <cdr:nvSpPr>
        <cdr:cNvPr id="71" name="Tekstvak 9">
          <a:extLst xmlns:a="http://schemas.openxmlformats.org/drawingml/2006/main">
            <a:ext uri="{FF2B5EF4-FFF2-40B4-BE49-F238E27FC236}">
              <a16:creationId xmlns:a16="http://schemas.microsoft.com/office/drawing/2014/main" id="{8C16BD04-EC68-4F27-8529-CE712A5E42C8}"/>
            </a:ext>
          </a:extLst>
        </cdr:cNvPr>
        <cdr:cNvSpPr txBox="1"/>
      </cdr:nvSpPr>
      <cdr:spPr>
        <a:xfrm xmlns:a="http://schemas.openxmlformats.org/drawingml/2006/main">
          <a:off x="7239000" y="1173480"/>
          <a:ext cx="1706880" cy="594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  <cdr:relSizeAnchor xmlns:cdr="http://schemas.openxmlformats.org/drawingml/2006/chartDrawing">
    <cdr:from>
      <cdr:x>0.33439</cdr:x>
      <cdr:y>0.3472</cdr:y>
    </cdr:from>
    <cdr:to>
      <cdr:x>0.37027</cdr:x>
      <cdr:y>0.51461</cdr:y>
    </cdr:to>
    <cdr:sp macro="" textlink="">
      <cdr:nvSpPr>
        <cdr:cNvPr id="75" name="Rechthoek 16">
          <a:extLst xmlns:a="http://schemas.openxmlformats.org/drawingml/2006/main">
            <a:ext uri="{FF2B5EF4-FFF2-40B4-BE49-F238E27FC236}">
              <a16:creationId xmlns:a16="http://schemas.microsoft.com/office/drawing/2014/main" id="{53A64F5C-C4AC-49A6-BFF0-34B4BBB1FE80}"/>
            </a:ext>
          </a:extLst>
        </cdr:cNvPr>
        <cdr:cNvSpPr/>
      </cdr:nvSpPr>
      <cdr:spPr>
        <a:xfrm xmlns:a="http://schemas.openxmlformats.org/drawingml/2006/main" rot="16200000">
          <a:off x="2486195" y="1259434"/>
          <a:ext cx="543858" cy="28087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0.35486</cdr:x>
      <cdr:y>0.19478</cdr:y>
    </cdr:from>
    <cdr:to>
      <cdr:x>0.35554</cdr:x>
      <cdr:y>0.2592</cdr:y>
    </cdr:to>
    <cdr:cxnSp macro="">
      <cdr:nvCxnSpPr>
        <cdr:cNvPr id="91" name="Rechte verbindingslijn met pijl 50">
          <a:extLst xmlns:a="http://schemas.openxmlformats.org/drawingml/2006/main">
            <a:ext uri="{FF2B5EF4-FFF2-40B4-BE49-F238E27FC236}">
              <a16:creationId xmlns:a16="http://schemas.microsoft.com/office/drawing/2014/main" id="{784CEBF5-BB10-47FD-B4F7-BB0ABE65AB72}"/>
            </a:ext>
          </a:extLst>
        </cdr:cNvPr>
        <cdr:cNvCxnSpPr/>
      </cdr:nvCxnSpPr>
      <cdr:spPr>
        <a:xfrm xmlns:a="http://schemas.openxmlformats.org/drawingml/2006/main" flipH="1" flipV="1">
          <a:off x="2777956" y="632766"/>
          <a:ext cx="5323" cy="209279"/>
        </a:xfrm>
        <a:prstGeom xmlns:a="http://schemas.openxmlformats.org/drawingml/2006/main" prst="straightConnector1">
          <a:avLst/>
        </a:prstGeom>
        <a:ln xmlns:a="http://schemas.openxmlformats.org/drawingml/2006/main" w="28575" cap="flat" cmpd="sng" algn="ctr">
          <a:solidFill>
            <a:srgbClr val="0070C0"/>
          </a:solidFill>
          <a:prstDash val="solid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0.06428</cdr:x>
      <cdr:y>0.54231</cdr:y>
    </cdr:from>
    <cdr:to>
      <cdr:x>0.10515</cdr:x>
      <cdr:y>0.61465</cdr:y>
    </cdr:to>
    <cdr:sp macro="" textlink="">
      <cdr:nvSpPr>
        <cdr:cNvPr id="99" name="Tekstvak 1">
          <a:extLst xmlns:a="http://schemas.openxmlformats.org/drawingml/2006/main">
            <a:ext uri="{FF2B5EF4-FFF2-40B4-BE49-F238E27FC236}">
              <a16:creationId xmlns:a16="http://schemas.microsoft.com/office/drawing/2014/main" id="{1951F564-B3F7-4865-A29F-BA48F3B008B3}"/>
            </a:ext>
          </a:extLst>
        </cdr:cNvPr>
        <cdr:cNvSpPr txBox="1"/>
      </cdr:nvSpPr>
      <cdr:spPr>
        <a:xfrm xmlns:a="http://schemas.openxmlformats.org/drawingml/2006/main">
          <a:off x="540754" y="1818272"/>
          <a:ext cx="343818" cy="2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+</a:t>
          </a:r>
        </a:p>
      </cdr:txBody>
    </cdr:sp>
  </cdr:relSizeAnchor>
  <cdr:relSizeAnchor xmlns:cdr="http://schemas.openxmlformats.org/drawingml/2006/chartDrawing">
    <cdr:from>
      <cdr:x>0.298</cdr:x>
      <cdr:y>0.53213</cdr:y>
    </cdr:from>
    <cdr:to>
      <cdr:x>0.33886</cdr:x>
      <cdr:y>0.60447</cdr:y>
    </cdr:to>
    <cdr:sp macro="" textlink="">
      <cdr:nvSpPr>
        <cdr:cNvPr id="100" name="Tekstvak 1">
          <a:extLst xmlns:a="http://schemas.openxmlformats.org/drawingml/2006/main">
            <a:ext uri="{FF2B5EF4-FFF2-40B4-BE49-F238E27FC236}">
              <a16:creationId xmlns:a16="http://schemas.microsoft.com/office/drawing/2014/main" id="{1FFB36DD-489F-4B5E-9B31-94BFE1577766}"/>
            </a:ext>
          </a:extLst>
        </cdr:cNvPr>
        <cdr:cNvSpPr txBox="1"/>
      </cdr:nvSpPr>
      <cdr:spPr>
        <a:xfrm xmlns:a="http://schemas.openxmlformats.org/drawingml/2006/main">
          <a:off x="2332865" y="1728720"/>
          <a:ext cx="319864" cy="2350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+</a:t>
          </a:r>
        </a:p>
      </cdr:txBody>
    </cdr:sp>
  </cdr:relSizeAnchor>
  <cdr:relSizeAnchor xmlns:cdr="http://schemas.openxmlformats.org/drawingml/2006/chartDrawing">
    <cdr:from>
      <cdr:x>0.06643</cdr:x>
      <cdr:y>0.68021</cdr:y>
    </cdr:from>
    <cdr:to>
      <cdr:x>0.10729</cdr:x>
      <cdr:y>0.75255</cdr:y>
    </cdr:to>
    <cdr:sp macro="" textlink="">
      <cdr:nvSpPr>
        <cdr:cNvPr id="103" name="Tekstvak 1">
          <a:extLst xmlns:a="http://schemas.openxmlformats.org/drawingml/2006/main">
            <a:ext uri="{FF2B5EF4-FFF2-40B4-BE49-F238E27FC236}">
              <a16:creationId xmlns:a16="http://schemas.microsoft.com/office/drawing/2014/main" id="{53463C7C-7A5E-4D71-AEBE-71D5D5BC9787}"/>
            </a:ext>
          </a:extLst>
        </cdr:cNvPr>
        <cdr:cNvSpPr txBox="1"/>
      </cdr:nvSpPr>
      <cdr:spPr>
        <a:xfrm xmlns:a="http://schemas.openxmlformats.org/drawingml/2006/main">
          <a:off x="503168" y="2073280"/>
          <a:ext cx="309485" cy="220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_</a:t>
          </a:r>
        </a:p>
      </cdr:txBody>
    </cdr:sp>
  </cdr:relSizeAnchor>
  <cdr:relSizeAnchor xmlns:cdr="http://schemas.openxmlformats.org/drawingml/2006/chartDrawing">
    <cdr:from>
      <cdr:x>0.30106</cdr:x>
      <cdr:y>0.67787</cdr:y>
    </cdr:from>
    <cdr:to>
      <cdr:x>0.34192</cdr:x>
      <cdr:y>0.75022</cdr:y>
    </cdr:to>
    <cdr:sp macro="" textlink="">
      <cdr:nvSpPr>
        <cdr:cNvPr id="104" name="Tekstvak 1">
          <a:extLst xmlns:a="http://schemas.openxmlformats.org/drawingml/2006/main">
            <a:ext uri="{FF2B5EF4-FFF2-40B4-BE49-F238E27FC236}">
              <a16:creationId xmlns:a16="http://schemas.microsoft.com/office/drawing/2014/main" id="{0EF7C3FE-E895-44B0-B1E9-45C286D6AE7A}"/>
            </a:ext>
          </a:extLst>
        </cdr:cNvPr>
        <cdr:cNvSpPr txBox="1"/>
      </cdr:nvSpPr>
      <cdr:spPr>
        <a:xfrm xmlns:a="http://schemas.openxmlformats.org/drawingml/2006/main">
          <a:off x="2356795" y="2202180"/>
          <a:ext cx="319863" cy="235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2800"/>
            <a:t>_</a:t>
          </a:r>
        </a:p>
      </cdr:txBody>
    </cdr:sp>
  </cdr:relSizeAnchor>
  <cdr:relSizeAnchor xmlns:cdr="http://schemas.openxmlformats.org/drawingml/2006/chartDrawing">
    <cdr:from>
      <cdr:x>0.84561</cdr:x>
      <cdr:y>0.67585</cdr:y>
    </cdr:from>
    <cdr:to>
      <cdr:x>0.88647</cdr:x>
      <cdr:y>0.74819</cdr:y>
    </cdr:to>
    <cdr:sp macro="" textlink="">
      <cdr:nvSpPr>
        <cdr:cNvPr id="106" name="Tekstvak 1">
          <a:extLst xmlns:a="http://schemas.openxmlformats.org/drawingml/2006/main">
            <a:ext uri="{FF2B5EF4-FFF2-40B4-BE49-F238E27FC236}">
              <a16:creationId xmlns:a16="http://schemas.microsoft.com/office/drawing/2014/main" id="{0EF7C3FE-E895-44B0-B1E9-45C286D6AE7A}"/>
            </a:ext>
          </a:extLst>
        </cdr:cNvPr>
        <cdr:cNvSpPr txBox="1"/>
      </cdr:nvSpPr>
      <cdr:spPr>
        <a:xfrm xmlns:a="http://schemas.openxmlformats.org/drawingml/2006/main">
          <a:off x="7200652" y="2281432"/>
          <a:ext cx="347938" cy="244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 sz="2800"/>
        </a:p>
      </cdr:txBody>
    </cdr:sp>
  </cdr:relSizeAnchor>
  <cdr:relSizeAnchor xmlns:cdr="http://schemas.openxmlformats.org/drawingml/2006/chartDrawing">
    <cdr:from>
      <cdr:x>0.09978</cdr:x>
      <cdr:y>0.35471</cdr:y>
    </cdr:from>
    <cdr:to>
      <cdr:x>0.13566</cdr:x>
      <cdr:y>0.52212</cdr:y>
    </cdr:to>
    <cdr:sp macro="" textlink="">
      <cdr:nvSpPr>
        <cdr:cNvPr id="113" name="Rechthoek 112">
          <a:extLst xmlns:a="http://schemas.openxmlformats.org/drawingml/2006/main">
            <a:ext uri="{FF2B5EF4-FFF2-40B4-BE49-F238E27FC236}">
              <a16:creationId xmlns:a16="http://schemas.microsoft.com/office/drawing/2014/main" id="{0F393ECE-B6AB-4871-90C7-DC52619672FA}"/>
            </a:ext>
          </a:extLst>
        </cdr:cNvPr>
        <cdr:cNvSpPr/>
      </cdr:nvSpPr>
      <cdr:spPr>
        <a:xfrm xmlns:a="http://schemas.openxmlformats.org/drawingml/2006/main" rot="16200000">
          <a:off x="656358" y="1336843"/>
          <a:ext cx="565120" cy="28616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0.32595</cdr:x>
      <cdr:y>0.64163</cdr:y>
    </cdr:from>
    <cdr:to>
      <cdr:x>0.38436</cdr:x>
      <cdr:y>0.78329</cdr:y>
    </cdr:to>
    <cdr:sp macro="" textlink="">
      <cdr:nvSpPr>
        <cdr:cNvPr id="116" name="Ovaal 115">
          <a:extLst xmlns:a="http://schemas.openxmlformats.org/drawingml/2006/main">
            <a:ext uri="{FF2B5EF4-FFF2-40B4-BE49-F238E27FC236}">
              <a16:creationId xmlns:a16="http://schemas.microsoft.com/office/drawing/2014/main" id="{4F88A61C-0F84-4553-8EAE-997C66EFD012}"/>
            </a:ext>
          </a:extLst>
        </cdr:cNvPr>
        <cdr:cNvSpPr/>
      </cdr:nvSpPr>
      <cdr:spPr>
        <a:xfrm xmlns:a="http://schemas.openxmlformats.org/drawingml/2006/main">
          <a:off x="2551639" y="2084442"/>
          <a:ext cx="457250" cy="46020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nl-NL"/>
        </a:p>
      </cdr:txBody>
    </cdr:sp>
  </cdr:relSizeAnchor>
  <cdr:relSizeAnchor xmlns:cdr="http://schemas.openxmlformats.org/drawingml/2006/chartDrawing">
    <cdr:from>
      <cdr:x>0.05072</cdr:x>
      <cdr:y>0.17613</cdr:y>
    </cdr:from>
    <cdr:to>
      <cdr:x>0.05082</cdr:x>
      <cdr:y>0.50909</cdr:y>
    </cdr:to>
    <cdr:cxnSp macro="">
      <cdr:nvCxnSpPr>
        <cdr:cNvPr id="123" name="Rechte verbindingslijn met pijl 122">
          <a:extLst xmlns:a="http://schemas.openxmlformats.org/drawingml/2006/main">
            <a:ext uri="{FF2B5EF4-FFF2-40B4-BE49-F238E27FC236}">
              <a16:creationId xmlns:a16="http://schemas.microsoft.com/office/drawing/2014/main" id="{1B351BBE-61E3-4082-B723-82AC0DD5DDCE}"/>
            </a:ext>
          </a:extLst>
        </cdr:cNvPr>
        <cdr:cNvCxnSpPr/>
      </cdr:nvCxnSpPr>
      <cdr:spPr>
        <a:xfrm xmlns:a="http://schemas.openxmlformats.org/drawingml/2006/main" flipV="1">
          <a:off x="426720" y="590529"/>
          <a:ext cx="802" cy="1116351"/>
        </a:xfrm>
        <a:prstGeom xmlns:a="http://schemas.openxmlformats.org/drawingml/2006/main" prst="straightConnector1">
          <a:avLst/>
        </a:prstGeom>
        <a:ln xmlns:a="http://schemas.openxmlformats.org/drawingml/2006/main" w="19050" cap="flat" cmpd="sng" algn="ctr">
          <a:solidFill>
            <a:srgbClr val="E020D2"/>
          </a:solidFill>
          <a:prstDash val="lgDash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0.0487</cdr:x>
      <cdr:y>0.61364</cdr:y>
    </cdr:from>
    <cdr:to>
      <cdr:x>0.04891</cdr:x>
      <cdr:y>0.88864</cdr:y>
    </cdr:to>
    <cdr:cxnSp macro="">
      <cdr:nvCxnSpPr>
        <cdr:cNvPr id="133" name="Rechte verbindingslijn met pijl 132">
          <a:extLst xmlns:a="http://schemas.openxmlformats.org/drawingml/2006/main">
            <a:ext uri="{FF2B5EF4-FFF2-40B4-BE49-F238E27FC236}">
              <a16:creationId xmlns:a16="http://schemas.microsoft.com/office/drawing/2014/main" id="{7F8E9B72-AEF1-48CA-9843-90B8F700B02C}"/>
            </a:ext>
          </a:extLst>
        </cdr:cNvPr>
        <cdr:cNvCxnSpPr/>
      </cdr:nvCxnSpPr>
      <cdr:spPr>
        <a:xfrm xmlns:a="http://schemas.openxmlformats.org/drawingml/2006/main" flipV="1">
          <a:off x="409689" y="2057400"/>
          <a:ext cx="1791" cy="922032"/>
        </a:xfrm>
        <a:prstGeom xmlns:a="http://schemas.openxmlformats.org/drawingml/2006/main" prst="straightConnector1">
          <a:avLst/>
        </a:prstGeom>
        <a:ln xmlns:a="http://schemas.openxmlformats.org/drawingml/2006/main" w="22225" cap="flat" cmpd="sng" algn="ctr">
          <a:solidFill>
            <a:srgbClr val="E020D2"/>
          </a:solidFill>
          <a:prstDash val="lg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0.52218</cdr:x>
      <cdr:y>0.04</cdr:y>
    </cdr:from>
    <cdr:to>
      <cdr:x>0.622</cdr:x>
      <cdr:y>0.155</cdr:y>
    </cdr:to>
    <cdr:sp macro="" textlink="">
      <cdr:nvSpPr>
        <cdr:cNvPr id="8" name="Tekstvak 7">
          <a:extLst xmlns:a="http://schemas.openxmlformats.org/drawingml/2006/main">
            <a:ext uri="{FF2B5EF4-FFF2-40B4-BE49-F238E27FC236}">
              <a16:creationId xmlns:a16="http://schemas.microsoft.com/office/drawing/2014/main" id="{5BA5A766-B698-4F8E-91EA-55F09A04A144}"/>
            </a:ext>
          </a:extLst>
        </cdr:cNvPr>
        <cdr:cNvSpPr txBox="1"/>
      </cdr:nvSpPr>
      <cdr:spPr>
        <a:xfrm xmlns:a="http://schemas.openxmlformats.org/drawingml/2006/main">
          <a:off x="4305299" y="121920"/>
          <a:ext cx="822960" cy="350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l-NL" sz="1100"/>
        </a:p>
      </cdr:txBody>
    </cdr:sp>
  </cdr:relSizeAnchor>
</c:userShape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8600-4EB8-465E-903B-2CA3748EF5E7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40"/>
  <sheetViews>
    <sheetView showGridLines="0" showRowColHeaders="0" tabSelected="1" showRuler="0" zoomScaleNormal="100" zoomScaleSheetLayoutView="100" workbookViewId="0">
      <selection activeCell="AG8" sqref="AG8"/>
    </sheetView>
  </sheetViews>
  <sheetFormatPr defaultRowHeight="14.4" x14ac:dyDescent="0.3"/>
  <cols>
    <col min="2" max="2" width="13.33203125" customWidth="1"/>
    <col min="3" max="3" width="7.77734375" customWidth="1"/>
    <col min="4" max="4" width="15.33203125" style="1" customWidth="1"/>
    <col min="5" max="5" width="23.77734375" style="1" hidden="1" customWidth="1"/>
    <col min="6" max="6" width="21" hidden="1" customWidth="1"/>
    <col min="7" max="7" width="32.33203125" hidden="1" customWidth="1"/>
    <col min="8" max="8" width="31.21875" hidden="1" customWidth="1"/>
    <col min="9" max="9" width="9.77734375" hidden="1" customWidth="1"/>
    <col min="10" max="10" width="27" hidden="1" customWidth="1"/>
    <col min="11" max="11" width="8.88671875" hidden="1" customWidth="1"/>
    <col min="12" max="12" width="3.44140625" customWidth="1"/>
    <col min="13" max="13" width="6" customWidth="1"/>
    <col min="14" max="14" width="7.5546875" customWidth="1"/>
    <col min="15" max="15" width="11.88671875" customWidth="1"/>
    <col min="16" max="16" width="17.77734375" customWidth="1"/>
    <col min="17" max="17" width="13.21875" customWidth="1"/>
    <col min="18" max="18" width="5.77734375" customWidth="1"/>
    <col min="19" max="19" width="5.5546875" customWidth="1"/>
    <col min="20" max="20" width="11.88671875" customWidth="1"/>
    <col min="21" max="21" width="10" hidden="1" customWidth="1"/>
    <col min="22" max="28" width="8.88671875" hidden="1" customWidth="1"/>
    <col min="29" max="29" width="8.88671875" customWidth="1"/>
  </cols>
  <sheetData>
    <row r="1" spans="1:36" ht="43.8" x14ac:dyDescent="0.8">
      <c r="A1" s="2"/>
      <c r="B1" s="125" t="s">
        <v>114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idden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idden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28.8" hidden="1" x14ac:dyDescent="0.55000000000000004">
      <c r="A4" s="2"/>
      <c r="B4" s="126"/>
      <c r="C4" s="12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62"/>
      <c r="O6" s="6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9"/>
      <c r="P8" s="64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x14ac:dyDescent="0.3">
      <c r="A9" s="2"/>
      <c r="C9" s="148" t="str">
        <f>CONCATENATE("I1 = ",U139," A")</f>
        <v>I1 = 4,9 A</v>
      </c>
      <c r="D9" s="127"/>
      <c r="E9" s="61"/>
      <c r="F9" s="61"/>
      <c r="G9" s="61"/>
      <c r="H9" s="61"/>
      <c r="I9" s="61"/>
      <c r="J9" s="61"/>
      <c r="K9" s="61"/>
      <c r="M9" s="148" t="str">
        <f>CONCATENATE("I2 = ",U145," A")</f>
        <v>I2 = -4,9 A</v>
      </c>
      <c r="N9" s="127"/>
      <c r="O9" s="68"/>
      <c r="P9" s="12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62"/>
      <c r="Q10" s="60"/>
      <c r="R10" s="61"/>
      <c r="S10" s="62"/>
      <c r="T10" s="60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x14ac:dyDescent="0.3">
      <c r="A11" s="2"/>
      <c r="B11" s="2"/>
      <c r="C11" s="39"/>
      <c r="D11" s="63"/>
      <c r="E11" s="2"/>
      <c r="F11" s="2"/>
      <c r="G11" s="2"/>
      <c r="H11" s="2"/>
      <c r="I11" s="2"/>
      <c r="J11" s="2"/>
      <c r="K11" s="2"/>
      <c r="L11" s="2"/>
      <c r="M11" s="2"/>
      <c r="N11" s="39"/>
      <c r="O11" s="2"/>
      <c r="P11" s="2"/>
      <c r="Q11" s="63"/>
      <c r="R11" s="2"/>
      <c r="S11" s="39"/>
      <c r="T11" s="63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x14ac:dyDescent="0.3">
      <c r="A12" s="2"/>
      <c r="B12" s="2"/>
      <c r="C12" s="40" t="str">
        <f>CONCATENATE("R1 = ",W31,AF28)</f>
        <v>R1 = 200 Ω</v>
      </c>
      <c r="D12" s="64"/>
      <c r="E12" s="2"/>
      <c r="F12" s="2"/>
      <c r="G12" s="2"/>
      <c r="H12" s="2"/>
      <c r="I12" s="2"/>
      <c r="J12" s="2"/>
      <c r="K12" s="2"/>
      <c r="L12" s="2"/>
      <c r="M12" s="40" t="str">
        <f>CONCATENATE("R2 = ",W32,AF28)</f>
        <v>R2 = 23 Ω</v>
      </c>
      <c r="O12" s="2"/>
      <c r="P12" s="65"/>
      <c r="Q12" s="64"/>
      <c r="R12" s="2"/>
      <c r="S12" s="65"/>
      <c r="T12" s="64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x14ac:dyDescent="0.3">
      <c r="A13" s="2"/>
      <c r="B13" s="2"/>
      <c r="C13" s="149" t="str">
        <f>CONCATENATE("PR1 = ",U31," W")</f>
        <v>PR1 = 4866,4 W</v>
      </c>
      <c r="D13" s="66"/>
      <c r="E13" s="67"/>
      <c r="F13" s="67"/>
      <c r="G13" s="67"/>
      <c r="H13" s="67"/>
      <c r="I13" s="67"/>
      <c r="J13" s="67"/>
      <c r="K13" s="67"/>
      <c r="L13" s="67"/>
      <c r="M13" s="149" t="str">
        <f>CONCATENATE("PR2 = ",U32," W")</f>
        <v>PR2 = 559,7 W</v>
      </c>
      <c r="N13" s="66"/>
      <c r="O13" s="2"/>
      <c r="P13" s="68"/>
      <c r="Q13" s="66"/>
      <c r="R13" s="67"/>
      <c r="S13" s="68"/>
      <c r="T13" s="66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x14ac:dyDescent="0.3">
      <c r="A14" s="2"/>
      <c r="B14" s="2"/>
      <c r="C14" s="2"/>
      <c r="D14" s="70"/>
      <c r="E14" s="69"/>
      <c r="F14" s="69"/>
      <c r="G14" s="69"/>
      <c r="H14" s="69"/>
      <c r="I14" s="69"/>
      <c r="J14" s="69"/>
      <c r="K14" s="69"/>
      <c r="L14" s="69"/>
      <c r="M14" s="2"/>
      <c r="N14" s="70"/>
      <c r="O14" s="2"/>
      <c r="P14" s="2"/>
      <c r="Q14" s="2"/>
      <c r="R14" s="69"/>
      <c r="S14" s="2"/>
      <c r="T14" s="70"/>
      <c r="U14" s="53"/>
      <c r="V14" s="53"/>
      <c r="W14" s="53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x14ac:dyDescent="0.3">
      <c r="A15" s="147" t="str">
        <f>CONCATENATE("Ua = ",U130," V")</f>
        <v>Ua = -186,5 V</v>
      </c>
      <c r="C15" s="2"/>
      <c r="D15" s="70"/>
      <c r="E15" s="2"/>
      <c r="F15" s="2"/>
      <c r="G15" s="2"/>
      <c r="H15" s="2"/>
      <c r="I15" s="2"/>
      <c r="J15" s="2"/>
      <c r="K15" s="2"/>
      <c r="L15" s="2"/>
      <c r="M15" s="2"/>
      <c r="N15" s="70"/>
      <c r="O15" s="2"/>
      <c r="P15" s="2"/>
      <c r="Q15" s="71"/>
      <c r="R15" s="72"/>
      <c r="S15" s="2"/>
      <c r="T15" s="70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x14ac:dyDescent="0.3">
      <c r="A16" s="2"/>
      <c r="B16" s="2"/>
      <c r="C16" s="39"/>
      <c r="D16" s="64"/>
      <c r="E16" s="2"/>
      <c r="F16" s="2"/>
      <c r="G16" s="2"/>
      <c r="H16" s="2"/>
      <c r="I16" s="2"/>
      <c r="J16" s="2"/>
      <c r="K16" s="2"/>
      <c r="L16" s="2"/>
      <c r="M16" s="39"/>
      <c r="N16" s="64"/>
      <c r="O16" s="2"/>
      <c r="P16" s="39"/>
      <c r="Q16" s="2"/>
      <c r="R16" s="2"/>
      <c r="S16" s="39"/>
      <c r="T16" s="64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3">
      <c r="A17" s="2"/>
      <c r="B17" s="2"/>
      <c r="C17" s="39"/>
      <c r="D17" s="64"/>
      <c r="E17" s="2"/>
      <c r="F17" s="2"/>
      <c r="G17" s="2"/>
      <c r="H17" s="2"/>
      <c r="I17" s="2"/>
      <c r="J17" s="2"/>
      <c r="K17" s="2"/>
      <c r="L17" s="2"/>
      <c r="M17" s="39"/>
      <c r="N17" s="64"/>
      <c r="O17" s="2"/>
      <c r="P17" s="39"/>
      <c r="Q17" s="63"/>
      <c r="R17" s="2"/>
      <c r="S17" s="39"/>
      <c r="T17" s="64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3">
      <c r="A18" s="2"/>
      <c r="B18" s="2"/>
      <c r="C18" s="150" t="str">
        <f>CONCATENATE("U1 = ",W123," V")</f>
        <v>U1 = 800 V</v>
      </c>
      <c r="D18" s="64"/>
      <c r="E18" s="2"/>
      <c r="F18" s="2"/>
      <c r="G18" s="2"/>
      <c r="H18" s="2"/>
      <c r="I18" s="2"/>
      <c r="J18" s="2"/>
      <c r="K18" s="2"/>
      <c r="L18" s="2"/>
      <c r="M18" s="150" t="str">
        <f>CONCATENATE("U2 = ",W124," V")</f>
        <v>U2 = -300 V</v>
      </c>
      <c r="N18" s="64"/>
      <c r="O18" s="2"/>
      <c r="P18" s="39"/>
      <c r="Q18" s="64"/>
      <c r="R18" s="2"/>
      <c r="S18" s="39"/>
      <c r="T18" s="64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3">
      <c r="A19" s="2"/>
      <c r="B19" s="2"/>
      <c r="C19" s="149" t="str">
        <f>CONCATENATE("PU1 = ",U123," W")</f>
        <v>PU1 = -3946,2 W</v>
      </c>
      <c r="D19" s="66"/>
      <c r="E19" s="67"/>
      <c r="F19" s="67"/>
      <c r="G19" s="67"/>
      <c r="H19" s="67"/>
      <c r="I19" s="67"/>
      <c r="J19" s="67"/>
      <c r="K19" s="67"/>
      <c r="L19" s="67"/>
      <c r="M19" s="149" t="str">
        <f>CONCATENATE("PU2 = ",U124," W")</f>
        <v>PU2 = -1479,9 W</v>
      </c>
      <c r="N19" s="66"/>
      <c r="O19" s="2"/>
      <c r="P19" s="68"/>
      <c r="Q19" s="66"/>
      <c r="R19" s="67"/>
      <c r="S19" s="68"/>
      <c r="T19" s="66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1.55" customHeight="1" thickBo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idden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idden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idden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idden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idden="1" x14ac:dyDescent="0.3">
      <c r="A26" s="2"/>
      <c r="B26" s="129"/>
      <c r="C26" s="129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21" customHeight="1" x14ac:dyDescent="0.4">
      <c r="A27" s="2"/>
      <c r="B27" s="67"/>
      <c r="C27" s="67"/>
      <c r="D27" s="2"/>
      <c r="E27" s="2"/>
      <c r="F27" s="2"/>
      <c r="G27" s="2"/>
      <c r="H27" s="2"/>
      <c r="I27" s="2"/>
      <c r="J27" s="2"/>
      <c r="K27" s="2"/>
      <c r="L27" s="2"/>
      <c r="M27" s="2"/>
      <c r="N27" s="151" t="s">
        <v>107</v>
      </c>
      <c r="O27" s="152"/>
      <c r="P27" s="152"/>
      <c r="Q27" s="76" t="s">
        <v>109</v>
      </c>
      <c r="R27" s="77" t="s">
        <v>106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8" customHeight="1" thickBot="1" x14ac:dyDescent="0.45">
      <c r="A28" s="2"/>
      <c r="B28" s="67"/>
      <c r="C28" s="67"/>
      <c r="D28" s="2"/>
      <c r="E28" s="2"/>
      <c r="F28" s="2"/>
      <c r="G28" s="2"/>
      <c r="H28" s="2"/>
      <c r="I28" s="2"/>
      <c r="J28" s="2"/>
      <c r="K28" s="2"/>
      <c r="L28" s="2"/>
      <c r="M28" s="2"/>
      <c r="N28" s="153"/>
      <c r="O28" s="154"/>
      <c r="P28" s="154"/>
      <c r="Q28" s="78">
        <v>1</v>
      </c>
      <c r="R28" s="79">
        <v>1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155" t="s">
        <v>116</v>
      </c>
      <c r="AG28" s="2"/>
      <c r="AH28" s="2"/>
      <c r="AI28" s="2"/>
      <c r="AJ28" s="2"/>
    </row>
    <row r="29" spans="1:36" s="2" customFormat="1" ht="26.4" thickBot="1" x14ac:dyDescent="0.55000000000000004">
      <c r="B29" s="5" t="s">
        <v>108</v>
      </c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P29" s="10" t="s">
        <v>69</v>
      </c>
    </row>
    <row r="30" spans="1:36" s="2" customFormat="1" ht="25.8" x14ac:dyDescent="0.5">
      <c r="B30" s="96"/>
      <c r="C30" s="97"/>
      <c r="D30" s="98" t="s">
        <v>77</v>
      </c>
      <c r="E30" s="43"/>
      <c r="F30" s="43"/>
      <c r="G30" s="44"/>
      <c r="H30" s="44"/>
      <c r="I30" s="45"/>
      <c r="J30" s="41" t="s">
        <v>78</v>
      </c>
      <c r="M30" s="6"/>
      <c r="P30" s="107" t="s">
        <v>111</v>
      </c>
    </row>
    <row r="31" spans="1:36" ht="28.8" x14ac:dyDescent="0.55000000000000004">
      <c r="A31" s="2"/>
      <c r="B31" s="99" t="s">
        <v>95</v>
      </c>
      <c r="C31" s="46"/>
      <c r="D31" s="100">
        <v>200</v>
      </c>
      <c r="E31" s="43"/>
      <c r="F31" s="43"/>
      <c r="G31" s="130"/>
      <c r="H31" s="130"/>
      <c r="I31" s="46" t="s">
        <v>83</v>
      </c>
      <c r="J31" s="131">
        <v>0</v>
      </c>
      <c r="K31" s="2"/>
      <c r="L31" s="2"/>
      <c r="M31" s="6"/>
      <c r="N31" s="2"/>
      <c r="O31" s="132" t="s">
        <v>99</v>
      </c>
      <c r="P31" s="108">
        <f>P139*P139*D31</f>
        <v>4866.3504483638144</v>
      </c>
      <c r="Q31" s="2"/>
      <c r="R31" s="2"/>
      <c r="S31" s="2"/>
      <c r="T31" s="2"/>
      <c r="U31" s="55">
        <f>ROUND(P31,R28)</f>
        <v>4866.3999999999996</v>
      </c>
      <c r="V31" s="2"/>
      <c r="W31" s="55">
        <f>ROUND(D31,Q28)</f>
        <v>200</v>
      </c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29.4" thickBot="1" x14ac:dyDescent="0.6">
      <c r="A32" s="2"/>
      <c r="B32" s="101" t="s">
        <v>79</v>
      </c>
      <c r="C32" s="102"/>
      <c r="D32" s="103">
        <v>23</v>
      </c>
      <c r="E32" s="133"/>
      <c r="F32" s="133"/>
      <c r="G32" s="8"/>
      <c r="H32" s="8"/>
      <c r="I32" s="36" t="s">
        <v>84</v>
      </c>
      <c r="J32" s="134">
        <v>0</v>
      </c>
      <c r="K32" s="2"/>
      <c r="L32" s="2"/>
      <c r="M32" s="6"/>
      <c r="N32" s="2"/>
      <c r="O32" s="132" t="s">
        <v>99</v>
      </c>
      <c r="P32" s="109">
        <f>P145*P145*D32</f>
        <v>559.65852056509175</v>
      </c>
      <c r="Q32" s="2"/>
      <c r="R32" s="2"/>
      <c r="S32" s="2"/>
      <c r="T32" s="2"/>
      <c r="U32" s="55">
        <f>ROUND(P32,R28)</f>
        <v>559.70000000000005</v>
      </c>
      <c r="V32" s="2"/>
      <c r="W32" s="55">
        <f>ROUND(D32,Q28)</f>
        <v>23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28.8" hidden="1" x14ac:dyDescent="0.55000000000000004">
      <c r="A33" s="2"/>
      <c r="B33" s="80" t="s">
        <v>80</v>
      </c>
      <c r="C33" s="81"/>
      <c r="D33" s="135">
        <v>999999</v>
      </c>
      <c r="E33" s="136"/>
      <c r="F33" s="136"/>
      <c r="G33" s="137"/>
      <c r="H33" s="137"/>
      <c r="I33" s="81" t="s">
        <v>85</v>
      </c>
      <c r="J33" s="138">
        <v>0</v>
      </c>
      <c r="K33" s="139"/>
      <c r="L33" s="139"/>
      <c r="M33" s="140"/>
      <c r="N33" s="139"/>
      <c r="O33" s="141" t="s">
        <v>99</v>
      </c>
      <c r="P33" s="110">
        <f>P151*P151*D33</f>
        <v>3.8665436322230366E-3</v>
      </c>
      <c r="Q33" s="2"/>
      <c r="R33" s="2"/>
      <c r="S33" s="2"/>
      <c r="T33" s="2"/>
      <c r="U33" s="55">
        <f>ROUND(P33,R28)</f>
        <v>0</v>
      </c>
      <c r="V33" s="2"/>
      <c r="W33" s="55">
        <f>ROUND(D33,Q28)</f>
        <v>999999</v>
      </c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28.8" hidden="1" x14ac:dyDescent="0.55000000000000004">
      <c r="A34" s="2"/>
      <c r="B34" s="80" t="s">
        <v>81</v>
      </c>
      <c r="C34" s="81"/>
      <c r="D34" s="135">
        <v>999999</v>
      </c>
      <c r="E34" s="136"/>
      <c r="F34" s="136"/>
      <c r="G34" s="142"/>
      <c r="H34" s="142"/>
      <c r="I34" s="81" t="s">
        <v>86</v>
      </c>
      <c r="J34" s="138">
        <v>0</v>
      </c>
      <c r="K34" s="139"/>
      <c r="L34" s="139"/>
      <c r="M34" s="140"/>
      <c r="N34" s="139"/>
      <c r="O34" s="141" t="s">
        <v>99</v>
      </c>
      <c r="P34" s="110">
        <f>P157*P157*D34</f>
        <v>3.8665436322230366E-3</v>
      </c>
      <c r="Q34" s="2"/>
      <c r="R34" s="2"/>
      <c r="S34" s="2"/>
      <c r="T34" s="2"/>
      <c r="U34" s="55">
        <f>ROUND(P34,R28)</f>
        <v>0</v>
      </c>
      <c r="V34" s="2"/>
      <c r="W34" s="55">
        <f>ROUND(D34,Q28)</f>
        <v>999999</v>
      </c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28.8" hidden="1" x14ac:dyDescent="0.55000000000000004">
      <c r="A35" s="2"/>
      <c r="B35" s="83" t="s">
        <v>82</v>
      </c>
      <c r="C35" s="84"/>
      <c r="D35" s="143">
        <v>999999</v>
      </c>
      <c r="E35" s="144"/>
      <c r="F35" s="144"/>
      <c r="G35" s="145"/>
      <c r="H35" s="145"/>
      <c r="I35" s="84" t="s">
        <v>87</v>
      </c>
      <c r="J35" s="94">
        <v>0</v>
      </c>
      <c r="K35" s="140"/>
      <c r="L35" s="140"/>
      <c r="M35" s="140"/>
      <c r="N35" s="140"/>
      <c r="O35" s="141" t="s">
        <v>99</v>
      </c>
      <c r="P35" s="110">
        <f>P163*P163*D35</f>
        <v>1.5466174528892044E-2</v>
      </c>
      <c r="Q35" s="2"/>
      <c r="R35" s="2"/>
      <c r="S35" s="2"/>
      <c r="T35" s="2"/>
      <c r="U35" s="55">
        <f>ROUND(P35,R28)</f>
        <v>0</v>
      </c>
      <c r="V35" s="2"/>
      <c r="W35" s="55">
        <f>ROUND(D35,Q28)</f>
        <v>999999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25.8" hidden="1" x14ac:dyDescent="0.5">
      <c r="A36" s="2"/>
      <c r="B36" s="2"/>
      <c r="C36" s="2"/>
      <c r="D36" s="2"/>
      <c r="E36" s="146"/>
      <c r="F36" s="21"/>
      <c r="G36" s="21"/>
      <c r="H36" s="21"/>
      <c r="I36" s="6"/>
      <c r="J36" s="6"/>
      <c r="K36" s="6"/>
      <c r="L36" s="6"/>
      <c r="M36" s="6"/>
      <c r="N36" s="6"/>
      <c r="O36" s="39"/>
      <c r="P36" s="111"/>
      <c r="Q36" s="2"/>
      <c r="R36" s="2"/>
      <c r="S36" s="2"/>
      <c r="T36" s="2"/>
      <c r="U36" s="55">
        <f t="shared" ref="U36:U95" si="0">ROUND(P36,0)</f>
        <v>0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25.8" hidden="1" x14ac:dyDescent="0.5">
      <c r="A37" s="2"/>
      <c r="B37" s="2"/>
      <c r="C37" s="2"/>
      <c r="D37" s="2"/>
      <c r="E37" s="146"/>
      <c r="F37" s="6"/>
      <c r="G37" s="6"/>
      <c r="H37" s="6"/>
      <c r="I37" s="6"/>
      <c r="J37" s="6"/>
      <c r="K37" s="6"/>
      <c r="L37" s="6"/>
      <c r="M37" s="6"/>
      <c r="N37" s="6"/>
      <c r="O37" s="39"/>
      <c r="P37" s="111"/>
      <c r="Q37" s="2"/>
      <c r="R37" s="2"/>
      <c r="S37" s="2"/>
      <c r="T37" s="2"/>
      <c r="U37" s="55">
        <f t="shared" si="0"/>
        <v>0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25.8" hidden="1" x14ac:dyDescent="0.5">
      <c r="A38" s="2"/>
      <c r="B38" s="2"/>
      <c r="C38" s="2"/>
      <c r="D38" s="2"/>
      <c r="E38" s="146"/>
      <c r="F38" s="6"/>
      <c r="G38" s="6"/>
      <c r="H38" s="6"/>
      <c r="I38" s="6"/>
      <c r="J38" s="6"/>
      <c r="K38" s="6"/>
      <c r="L38" s="6"/>
      <c r="M38" s="6"/>
      <c r="N38" s="6"/>
      <c r="O38" s="39"/>
      <c r="P38" s="111"/>
      <c r="Q38" s="2"/>
      <c r="R38" s="2"/>
      <c r="S38" s="2"/>
      <c r="T38" s="2"/>
      <c r="U38" s="55">
        <f t="shared" si="0"/>
        <v>0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25.8" hidden="1" x14ac:dyDescent="0.5">
      <c r="A39" s="2"/>
      <c r="B39" s="2"/>
      <c r="C39" s="2"/>
      <c r="D39" s="2"/>
      <c r="E39" s="146"/>
      <c r="F39" s="6"/>
      <c r="G39" s="6"/>
      <c r="H39" s="6"/>
      <c r="I39" s="6"/>
      <c r="J39" s="6"/>
      <c r="K39" s="6"/>
      <c r="L39" s="6"/>
      <c r="M39" s="6"/>
      <c r="N39" s="6"/>
      <c r="O39" s="39"/>
      <c r="P39" s="111"/>
      <c r="Q39" s="2"/>
      <c r="R39" s="2"/>
      <c r="S39" s="2"/>
      <c r="T39" s="2"/>
      <c r="U39" s="55">
        <f t="shared" si="0"/>
        <v>0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25.8" hidden="1" x14ac:dyDescent="0.5">
      <c r="A40" s="2"/>
      <c r="B40" s="2"/>
      <c r="C40" s="2"/>
      <c r="D40" s="2"/>
      <c r="E40" s="146"/>
      <c r="F40" s="6"/>
      <c r="G40" s="6"/>
      <c r="H40" s="6"/>
      <c r="I40" s="6"/>
      <c r="J40" s="6"/>
      <c r="K40" s="6"/>
      <c r="L40" s="6"/>
      <c r="M40" s="6"/>
      <c r="N40" s="6"/>
      <c r="O40" s="39"/>
      <c r="P40" s="111"/>
      <c r="Q40" s="2"/>
      <c r="R40" s="2"/>
      <c r="S40" s="2"/>
      <c r="T40" s="2"/>
      <c r="U40" s="55">
        <f t="shared" si="0"/>
        <v>0</v>
      </c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s="2" customFormat="1" ht="25.8" hidden="1" x14ac:dyDescent="0.5">
      <c r="B41" s="8"/>
      <c r="C41" s="8"/>
      <c r="E41" s="37" t="s">
        <v>71</v>
      </c>
      <c r="F41" s="6"/>
      <c r="G41" s="6"/>
      <c r="H41" s="6"/>
      <c r="I41" s="6"/>
      <c r="J41" s="6"/>
      <c r="K41" s="6"/>
      <c r="L41" s="6"/>
      <c r="M41" s="6"/>
      <c r="N41" s="6"/>
      <c r="O41" s="39"/>
      <c r="P41" s="111"/>
      <c r="U41" s="55">
        <f t="shared" si="0"/>
        <v>0</v>
      </c>
    </row>
    <row r="42" spans="1:36" s="2" customFormat="1" ht="25.8" hidden="1" x14ac:dyDescent="0.5">
      <c r="E42" s="12">
        <v>0</v>
      </c>
      <c r="F42" s="6"/>
      <c r="G42" s="6"/>
      <c r="H42" s="6"/>
      <c r="I42" s="6"/>
      <c r="J42" s="6"/>
      <c r="K42" s="6"/>
      <c r="L42" s="6"/>
      <c r="M42" s="6"/>
      <c r="N42" s="6"/>
      <c r="O42" s="39"/>
      <c r="P42" s="111"/>
      <c r="U42" s="55">
        <f t="shared" si="0"/>
        <v>0</v>
      </c>
    </row>
    <row r="43" spans="1:36" s="2" customFormat="1" ht="25.8" hidden="1" x14ac:dyDescent="0.5">
      <c r="E43" s="12">
        <v>0</v>
      </c>
      <c r="F43" s="6"/>
      <c r="G43" s="6"/>
      <c r="H43" s="6"/>
      <c r="I43" s="6"/>
      <c r="J43" s="6"/>
      <c r="K43" s="6"/>
      <c r="L43" s="6"/>
      <c r="M43" s="6"/>
      <c r="N43" s="6"/>
      <c r="O43" s="39"/>
      <c r="P43" s="111"/>
      <c r="U43" s="55">
        <f t="shared" si="0"/>
        <v>0</v>
      </c>
    </row>
    <row r="44" spans="1:36" s="2" customFormat="1" ht="25.8" hidden="1" x14ac:dyDescent="0.5">
      <c r="E44" s="12">
        <v>0</v>
      </c>
      <c r="F44" s="6"/>
      <c r="G44" s="6"/>
      <c r="H44" s="6"/>
      <c r="I44" s="6"/>
      <c r="J44" s="6"/>
      <c r="K44" s="6"/>
      <c r="L44" s="6"/>
      <c r="M44" s="6"/>
      <c r="N44" s="6"/>
      <c r="O44" s="39"/>
      <c r="P44" s="111"/>
      <c r="U44" s="55">
        <f t="shared" si="0"/>
        <v>0</v>
      </c>
    </row>
    <row r="45" spans="1:36" s="2" customFormat="1" ht="25.8" hidden="1" x14ac:dyDescent="0.5">
      <c r="E45" s="12">
        <v>0</v>
      </c>
      <c r="F45" s="6"/>
      <c r="G45" s="6"/>
      <c r="H45" s="6"/>
      <c r="I45" s="6"/>
      <c r="J45" s="6"/>
      <c r="K45" s="6"/>
      <c r="L45" s="6"/>
      <c r="M45" s="6"/>
      <c r="N45" s="6"/>
      <c r="O45" s="39"/>
      <c r="P45" s="111"/>
      <c r="U45" s="55">
        <f t="shared" si="0"/>
        <v>0</v>
      </c>
    </row>
    <row r="46" spans="1:36" s="2" customFormat="1" ht="25.8" hidden="1" x14ac:dyDescent="0.5">
      <c r="B46" s="9"/>
      <c r="C46" s="9"/>
      <c r="D46" s="56"/>
      <c r="E46" s="12"/>
      <c r="F46" s="6"/>
      <c r="G46" s="6"/>
      <c r="H46" s="6"/>
      <c r="I46" s="6"/>
      <c r="J46" s="6"/>
      <c r="K46" s="6"/>
      <c r="L46" s="6"/>
      <c r="M46" s="6"/>
      <c r="N46" s="6"/>
      <c r="O46" s="39"/>
      <c r="P46" s="111"/>
      <c r="U46" s="55">
        <f t="shared" si="0"/>
        <v>0</v>
      </c>
    </row>
    <row r="47" spans="1:36" s="2" customFormat="1" ht="25.8" hidden="1" x14ac:dyDescent="0.5">
      <c r="D47" s="11"/>
      <c r="E47" s="12"/>
      <c r="F47" s="6"/>
      <c r="G47" s="6"/>
      <c r="H47" s="6"/>
      <c r="I47" s="6"/>
      <c r="J47" s="6"/>
      <c r="K47" s="6"/>
      <c r="L47" s="6"/>
      <c r="M47" s="6"/>
      <c r="N47" s="6"/>
      <c r="O47" s="39"/>
      <c r="P47" s="111"/>
      <c r="U47" s="55">
        <f t="shared" si="0"/>
        <v>0</v>
      </c>
    </row>
    <row r="48" spans="1:36" s="2" customFormat="1" ht="25.8" hidden="1" x14ac:dyDescent="0.5">
      <c r="B48" s="13" t="s">
        <v>16</v>
      </c>
      <c r="C48" s="13"/>
      <c r="D48" s="14" t="s">
        <v>11</v>
      </c>
      <c r="E48" s="15" t="s">
        <v>12</v>
      </c>
      <c r="F48" s="16" t="s">
        <v>15</v>
      </c>
      <c r="G48" s="6"/>
      <c r="H48" s="6"/>
      <c r="I48" s="6"/>
      <c r="J48" s="6"/>
      <c r="K48" s="6"/>
      <c r="L48" s="6"/>
      <c r="M48" s="6"/>
      <c r="N48" s="6"/>
      <c r="O48" s="39"/>
      <c r="P48" s="111"/>
      <c r="U48" s="55">
        <f t="shared" si="0"/>
        <v>0</v>
      </c>
    </row>
    <row r="49" spans="2:21" s="2" customFormat="1" ht="25.8" hidden="1" x14ac:dyDescent="0.5">
      <c r="B49" s="17">
        <f>E42/(180/3.14)</f>
        <v>0</v>
      </c>
      <c r="C49" s="17"/>
      <c r="D49" s="17">
        <f>COS(B49)</f>
        <v>1</v>
      </c>
      <c r="E49" s="18">
        <f>SIN(B49)</f>
        <v>0</v>
      </c>
      <c r="F49" s="17" t="str">
        <f>COMPLEX((D123*D49),(D123*E49))</f>
        <v>800</v>
      </c>
      <c r="G49" s="6"/>
      <c r="H49" s="6"/>
      <c r="I49" s="6"/>
      <c r="J49" s="6"/>
      <c r="K49" s="6"/>
      <c r="L49" s="6"/>
      <c r="M49" s="6"/>
      <c r="N49" s="6"/>
      <c r="O49" s="39"/>
      <c r="P49" s="111"/>
      <c r="U49" s="55">
        <f t="shared" si="0"/>
        <v>0</v>
      </c>
    </row>
    <row r="50" spans="2:21" s="3" customFormat="1" ht="25.8" hidden="1" x14ac:dyDescent="0.5">
      <c r="B50" s="17">
        <f>E43/(180/3.14)</f>
        <v>0</v>
      </c>
      <c r="C50" s="17"/>
      <c r="D50" s="17">
        <f>COS(B50)</f>
        <v>1</v>
      </c>
      <c r="E50" s="18">
        <f>SIN(B50)</f>
        <v>0</v>
      </c>
      <c r="F50" s="17" t="str">
        <f>COMPLEX((D124*D50),(D124*E50))</f>
        <v>-300</v>
      </c>
      <c r="G50" s="19"/>
      <c r="H50" s="19"/>
      <c r="I50" s="19"/>
      <c r="J50" s="19"/>
      <c r="K50" s="19"/>
      <c r="L50" s="19"/>
      <c r="M50" s="19"/>
      <c r="N50" s="19"/>
      <c r="O50" s="40"/>
      <c r="P50" s="112"/>
      <c r="U50" s="55">
        <f t="shared" si="0"/>
        <v>0</v>
      </c>
    </row>
    <row r="51" spans="2:21" s="3" customFormat="1" ht="25.8" hidden="1" x14ac:dyDescent="0.5">
      <c r="B51" s="17">
        <f>E44/(180/3.14)</f>
        <v>0</v>
      </c>
      <c r="C51" s="17"/>
      <c r="D51" s="17">
        <f>COS(B51)</f>
        <v>1</v>
      </c>
      <c r="E51" s="18">
        <f>SIN(B51)</f>
        <v>0</v>
      </c>
      <c r="F51" s="17" t="str">
        <f>COMPLEX((D125*D51),(D125*E51))</f>
        <v>0</v>
      </c>
      <c r="G51" s="19"/>
      <c r="H51" s="19"/>
      <c r="I51" s="19"/>
      <c r="J51" s="19"/>
      <c r="K51" s="19"/>
      <c r="L51" s="19"/>
      <c r="M51" s="19"/>
      <c r="N51" s="19"/>
      <c r="O51" s="40"/>
      <c r="P51" s="112"/>
      <c r="U51" s="55">
        <f t="shared" si="0"/>
        <v>0</v>
      </c>
    </row>
    <row r="52" spans="2:21" s="2" customFormat="1" ht="25.8" hidden="1" x14ac:dyDescent="0.5">
      <c r="B52" s="17">
        <f>E45/(180/3.14)</f>
        <v>0</v>
      </c>
      <c r="C52" s="17"/>
      <c r="D52" s="17">
        <f>COS(B52)</f>
        <v>1</v>
      </c>
      <c r="E52" s="18">
        <f>SIN(B52)</f>
        <v>0</v>
      </c>
      <c r="F52" s="17" t="str">
        <f>COMPLEX((D126*D52),(D126*E52))</f>
        <v>0</v>
      </c>
      <c r="G52" s="6"/>
      <c r="H52" s="6"/>
      <c r="I52" s="6"/>
      <c r="J52" s="6"/>
      <c r="K52" s="6"/>
      <c r="L52" s="6"/>
      <c r="M52" s="6"/>
      <c r="N52" s="6"/>
      <c r="O52" s="39"/>
      <c r="P52" s="111"/>
      <c r="U52" s="55">
        <f t="shared" si="0"/>
        <v>0</v>
      </c>
    </row>
    <row r="53" spans="2:21" s="2" customFormat="1" ht="25.8" hidden="1" x14ac:dyDescent="0.5">
      <c r="B53" s="6"/>
      <c r="C53" s="6"/>
      <c r="D53" s="6"/>
      <c r="E53" s="20"/>
      <c r="F53" s="6"/>
      <c r="G53" s="6"/>
      <c r="H53" s="6"/>
      <c r="I53" s="6"/>
      <c r="J53" s="6"/>
      <c r="K53" s="6"/>
      <c r="L53" s="6"/>
      <c r="M53" s="6"/>
      <c r="N53" s="6"/>
      <c r="O53" s="39"/>
      <c r="P53" s="111"/>
      <c r="U53" s="55">
        <f t="shared" si="0"/>
        <v>0</v>
      </c>
    </row>
    <row r="54" spans="2:21" s="2" customFormat="1" ht="25.8" hidden="1" x14ac:dyDescent="0.5">
      <c r="B54" s="6"/>
      <c r="C54" s="6"/>
      <c r="D54" s="6"/>
      <c r="E54" s="20"/>
      <c r="F54" s="6"/>
      <c r="G54" s="6"/>
      <c r="H54" s="6"/>
      <c r="I54" s="6"/>
      <c r="J54" s="6"/>
      <c r="K54" s="6"/>
      <c r="L54" s="6"/>
      <c r="M54" s="6"/>
      <c r="N54" s="6"/>
      <c r="O54" s="39"/>
      <c r="P54" s="111"/>
      <c r="U54" s="55">
        <f t="shared" si="0"/>
        <v>0</v>
      </c>
    </row>
    <row r="55" spans="2:21" s="2" customFormat="1" ht="25.8" hidden="1" x14ac:dyDescent="0.5">
      <c r="B55" s="21"/>
      <c r="C55" s="21"/>
      <c r="D55" s="7" t="s">
        <v>14</v>
      </c>
      <c r="E55" s="22"/>
      <c r="F55" s="6"/>
      <c r="G55" s="6"/>
      <c r="H55" s="6"/>
      <c r="I55" s="6"/>
      <c r="J55" s="6"/>
      <c r="K55" s="6"/>
      <c r="L55" s="6"/>
      <c r="M55" s="6"/>
      <c r="N55" s="6"/>
      <c r="O55" s="39"/>
      <c r="P55" s="111"/>
      <c r="U55" s="55">
        <f t="shared" si="0"/>
        <v>0</v>
      </c>
    </row>
    <row r="56" spans="2:21" s="2" customFormat="1" ht="25.8" hidden="1" x14ac:dyDescent="0.5">
      <c r="B56" s="21" t="s">
        <v>0</v>
      </c>
      <c r="C56" s="21"/>
      <c r="D56" s="6" t="str">
        <f>COMPLEX(0,0)</f>
        <v>0</v>
      </c>
      <c r="E56" s="20"/>
      <c r="F56" s="6"/>
      <c r="G56" s="6"/>
      <c r="H56" s="6"/>
      <c r="I56" s="6"/>
      <c r="J56" s="6"/>
      <c r="K56" s="6"/>
      <c r="L56" s="6"/>
      <c r="M56" s="6"/>
      <c r="N56" s="6"/>
      <c r="O56" s="39"/>
      <c r="P56" s="111"/>
      <c r="U56" s="55">
        <f t="shared" si="0"/>
        <v>0</v>
      </c>
    </row>
    <row r="57" spans="2:21" s="2" customFormat="1" ht="25.8" hidden="1" x14ac:dyDescent="0.5">
      <c r="B57" s="21" t="s">
        <v>49</v>
      </c>
      <c r="C57" s="21"/>
      <c r="D57" s="17" t="str">
        <f>COMPLEX(1,0)</f>
        <v>1</v>
      </c>
      <c r="E57" s="20"/>
      <c r="F57" s="6"/>
      <c r="G57" s="6"/>
      <c r="H57" s="6"/>
      <c r="I57" s="6"/>
      <c r="J57" s="6"/>
      <c r="K57" s="6"/>
      <c r="L57" s="6"/>
      <c r="M57" s="6"/>
      <c r="N57" s="6"/>
      <c r="O57" s="39"/>
      <c r="P57" s="111"/>
      <c r="U57" s="55">
        <f t="shared" si="0"/>
        <v>0</v>
      </c>
    </row>
    <row r="58" spans="2:21" s="2" customFormat="1" ht="25.8" hidden="1" x14ac:dyDescent="0.5">
      <c r="B58" s="21">
        <v>-1</v>
      </c>
      <c r="C58" s="21"/>
      <c r="D58" s="17" t="str">
        <f>COMPLEX(-1,0)</f>
        <v>-1</v>
      </c>
      <c r="E58" s="20"/>
      <c r="F58" s="6"/>
      <c r="G58" s="6"/>
      <c r="H58" s="6"/>
      <c r="I58" s="6"/>
      <c r="J58" s="6"/>
      <c r="K58" s="6"/>
      <c r="L58" s="6"/>
      <c r="M58" s="6"/>
      <c r="N58" s="6"/>
      <c r="O58" s="39"/>
      <c r="P58" s="111"/>
      <c r="U58" s="55">
        <f t="shared" si="0"/>
        <v>0</v>
      </c>
    </row>
    <row r="59" spans="2:21" s="2" customFormat="1" ht="25.8" hidden="1" x14ac:dyDescent="0.5">
      <c r="B59" s="21" t="s">
        <v>1</v>
      </c>
      <c r="C59" s="21"/>
      <c r="D59" s="23" t="str">
        <f>COMPLEX(D31,J31)</f>
        <v>200</v>
      </c>
      <c r="E59" s="20"/>
      <c r="F59" s="19"/>
      <c r="G59" s="19"/>
      <c r="H59" s="19"/>
      <c r="I59" s="19"/>
      <c r="J59" s="6"/>
      <c r="K59" s="6"/>
      <c r="L59" s="6"/>
      <c r="M59" s="6"/>
      <c r="N59" s="6"/>
      <c r="O59" s="39"/>
      <c r="P59" s="111"/>
      <c r="U59" s="55">
        <f t="shared" si="0"/>
        <v>0</v>
      </c>
    </row>
    <row r="60" spans="2:21" s="2" customFormat="1" ht="25.8" hidden="1" x14ac:dyDescent="0.5">
      <c r="B60" s="21" t="s">
        <v>2</v>
      </c>
      <c r="C60" s="21"/>
      <c r="D60" s="23" t="str">
        <f>COMPLEX(D32,J32)</f>
        <v>23</v>
      </c>
      <c r="E60" s="20"/>
      <c r="F60" s="19"/>
      <c r="G60" s="19"/>
      <c r="H60" s="19"/>
      <c r="I60" s="19"/>
      <c r="J60" s="6"/>
      <c r="K60" s="6"/>
      <c r="L60" s="6"/>
      <c r="M60" s="6"/>
      <c r="N60" s="6"/>
      <c r="O60" s="39"/>
      <c r="P60" s="111"/>
      <c r="U60" s="55">
        <f t="shared" si="0"/>
        <v>0</v>
      </c>
    </row>
    <row r="61" spans="2:21" s="3" customFormat="1" ht="25.8" hidden="1" x14ac:dyDescent="0.5">
      <c r="B61" s="21" t="s">
        <v>8</v>
      </c>
      <c r="C61" s="21"/>
      <c r="D61" s="23" t="str">
        <f>COMPLEX(-D32,-J32)</f>
        <v>-23</v>
      </c>
      <c r="E61" s="20"/>
      <c r="F61" s="19"/>
      <c r="G61" s="19"/>
      <c r="H61" s="19"/>
      <c r="I61" s="19"/>
      <c r="J61" s="19"/>
      <c r="K61" s="19"/>
      <c r="L61" s="19"/>
      <c r="M61" s="19"/>
      <c r="N61" s="19"/>
      <c r="O61" s="40"/>
      <c r="P61" s="112"/>
      <c r="U61" s="55">
        <f t="shared" si="0"/>
        <v>0</v>
      </c>
    </row>
    <row r="62" spans="2:21" s="3" customFormat="1" ht="25.8" hidden="1" x14ac:dyDescent="0.5">
      <c r="B62" s="21" t="s">
        <v>3</v>
      </c>
      <c r="C62" s="21"/>
      <c r="D62" s="23" t="str">
        <f>COMPLEX(D33,J33)</f>
        <v>999999</v>
      </c>
      <c r="E62" s="20"/>
      <c r="F62" s="19"/>
      <c r="G62" s="19"/>
      <c r="H62" s="19"/>
      <c r="I62" s="19"/>
      <c r="J62" s="19"/>
      <c r="K62" s="19"/>
      <c r="L62" s="19"/>
      <c r="M62" s="19"/>
      <c r="N62" s="19"/>
      <c r="O62" s="40"/>
      <c r="P62" s="112"/>
      <c r="U62" s="55">
        <f t="shared" si="0"/>
        <v>0</v>
      </c>
    </row>
    <row r="63" spans="2:21" s="3" customFormat="1" ht="25.8" hidden="1" x14ac:dyDescent="0.5">
      <c r="B63" s="21" t="s">
        <v>17</v>
      </c>
      <c r="C63" s="21"/>
      <c r="D63" s="23" t="str">
        <f>COMPLEX(D34,J34)</f>
        <v>999999</v>
      </c>
      <c r="E63" s="20"/>
      <c r="F63" s="19"/>
      <c r="G63" s="19"/>
      <c r="H63" s="19"/>
      <c r="I63" s="19"/>
      <c r="J63" s="19"/>
      <c r="K63" s="19"/>
      <c r="L63" s="19"/>
      <c r="M63" s="19"/>
      <c r="N63" s="19"/>
      <c r="O63" s="40"/>
      <c r="P63" s="112"/>
      <c r="U63" s="55">
        <f t="shared" si="0"/>
        <v>0</v>
      </c>
    </row>
    <row r="64" spans="2:21" s="3" customFormat="1" ht="25.8" hidden="1" x14ac:dyDescent="0.5">
      <c r="B64" s="21" t="s">
        <v>18</v>
      </c>
      <c r="C64" s="21"/>
      <c r="D64" s="23" t="str">
        <f>COMPLEX(-D34,-J34)</f>
        <v>-999999</v>
      </c>
      <c r="E64" s="20"/>
      <c r="F64" s="19"/>
      <c r="G64" s="19"/>
      <c r="H64" s="19"/>
      <c r="I64" s="19"/>
      <c r="J64" s="19"/>
      <c r="K64" s="19"/>
      <c r="L64" s="19"/>
      <c r="M64" s="19"/>
      <c r="N64" s="19"/>
      <c r="O64" s="40"/>
      <c r="P64" s="112"/>
      <c r="U64" s="55">
        <f t="shared" si="0"/>
        <v>0</v>
      </c>
    </row>
    <row r="65" spans="2:21" s="3" customFormat="1" ht="25.8" hidden="1" x14ac:dyDescent="0.5">
      <c r="B65" s="21" t="s">
        <v>19</v>
      </c>
      <c r="C65" s="21"/>
      <c r="D65" s="23" t="str">
        <f>COMPLEX(D35,J35)</f>
        <v>999999</v>
      </c>
      <c r="E65" s="20"/>
      <c r="F65" s="19"/>
      <c r="G65" s="19"/>
      <c r="H65" s="19"/>
      <c r="I65" s="19"/>
      <c r="J65" s="19"/>
      <c r="K65" s="19"/>
      <c r="L65" s="19"/>
      <c r="M65" s="19"/>
      <c r="N65" s="19"/>
      <c r="O65" s="40"/>
      <c r="P65" s="112"/>
      <c r="U65" s="55">
        <f t="shared" si="0"/>
        <v>0</v>
      </c>
    </row>
    <row r="66" spans="2:21" s="3" customFormat="1" ht="25.8" hidden="1" x14ac:dyDescent="0.5">
      <c r="B66" s="21" t="s">
        <v>20</v>
      </c>
      <c r="C66" s="21"/>
      <c r="D66" s="23" t="str">
        <f>COMPLEX(-D35,-J35)</f>
        <v>-999999</v>
      </c>
      <c r="E66" s="20"/>
      <c r="F66" s="19"/>
      <c r="G66" s="19"/>
      <c r="H66" s="19"/>
      <c r="I66" s="19"/>
      <c r="J66" s="19"/>
      <c r="K66" s="19"/>
      <c r="L66" s="19"/>
      <c r="M66" s="19"/>
      <c r="N66" s="19"/>
      <c r="O66" s="40"/>
      <c r="P66" s="112"/>
      <c r="U66" s="55">
        <f t="shared" si="0"/>
        <v>0</v>
      </c>
    </row>
    <row r="67" spans="2:21" s="3" customFormat="1" ht="25.8" hidden="1" x14ac:dyDescent="0.5">
      <c r="B67" s="21" t="s">
        <v>6</v>
      </c>
      <c r="C67" s="21"/>
      <c r="D67" s="23" t="str">
        <f>IMPRODUCT(D59,D60)</f>
        <v>4600</v>
      </c>
      <c r="E67" s="20"/>
      <c r="F67" s="19"/>
      <c r="G67" s="19"/>
      <c r="H67" s="19"/>
      <c r="I67" s="19"/>
      <c r="J67" s="19"/>
      <c r="K67" s="19"/>
      <c r="L67" s="19"/>
      <c r="M67" s="19"/>
      <c r="N67" s="19"/>
      <c r="O67" s="40"/>
      <c r="P67" s="112"/>
      <c r="U67" s="55">
        <f t="shared" si="0"/>
        <v>0</v>
      </c>
    </row>
    <row r="68" spans="2:21" s="3" customFormat="1" ht="25.8" hidden="1" x14ac:dyDescent="0.5">
      <c r="B68" s="21" t="s">
        <v>21</v>
      </c>
      <c r="C68" s="21"/>
      <c r="D68" s="23" t="str">
        <f>IMPRODUCT(D59,D61)</f>
        <v>-4600</v>
      </c>
      <c r="E68" s="20"/>
      <c r="F68" s="19"/>
      <c r="G68" s="19"/>
      <c r="H68" s="19"/>
      <c r="I68" s="19"/>
      <c r="J68" s="19"/>
      <c r="K68" s="19"/>
      <c r="L68" s="19"/>
      <c r="M68" s="19"/>
      <c r="N68" s="19"/>
      <c r="O68" s="40"/>
      <c r="P68" s="112"/>
      <c r="U68" s="55">
        <f t="shared" si="0"/>
        <v>0</v>
      </c>
    </row>
    <row r="69" spans="2:21" s="3" customFormat="1" ht="25.8" hidden="1" x14ac:dyDescent="0.5">
      <c r="B69" s="21" t="s">
        <v>5</v>
      </c>
      <c r="C69" s="21"/>
      <c r="D69" s="23" t="str">
        <f>IMPRODUCT(D59,D62)</f>
        <v>199999800</v>
      </c>
      <c r="E69" s="24"/>
      <c r="F69" s="19"/>
      <c r="G69" s="19"/>
      <c r="H69" s="19"/>
      <c r="I69" s="19"/>
      <c r="J69" s="19"/>
      <c r="K69" s="19"/>
      <c r="L69" s="19"/>
      <c r="M69" s="19"/>
      <c r="N69" s="19"/>
      <c r="O69" s="40"/>
      <c r="P69" s="112"/>
      <c r="U69" s="55">
        <f t="shared" si="0"/>
        <v>0</v>
      </c>
    </row>
    <row r="70" spans="2:21" s="3" customFormat="1" ht="25.8" hidden="1" x14ac:dyDescent="0.5">
      <c r="B70" s="21" t="s">
        <v>7</v>
      </c>
      <c r="C70" s="21"/>
      <c r="D70" s="23" t="str">
        <f>IMPRODUCT(D69,D58)</f>
        <v>-199999800</v>
      </c>
      <c r="E70" s="20"/>
      <c r="F70" s="19"/>
      <c r="G70" s="19"/>
      <c r="H70" s="19"/>
      <c r="I70" s="19"/>
      <c r="J70" s="19"/>
      <c r="K70" s="19"/>
      <c r="L70" s="19"/>
      <c r="M70" s="19"/>
      <c r="N70" s="19"/>
      <c r="O70" s="40"/>
      <c r="P70" s="112"/>
      <c r="U70" s="55">
        <f t="shared" si="0"/>
        <v>0</v>
      </c>
    </row>
    <row r="71" spans="2:21" s="3" customFormat="1" ht="25.8" hidden="1" x14ac:dyDescent="0.5">
      <c r="B71" s="21" t="s">
        <v>4</v>
      </c>
      <c r="C71" s="21"/>
      <c r="D71" s="23" t="str">
        <f>IMPRODUCT(D60,D62)</f>
        <v>22999977</v>
      </c>
      <c r="E71" s="20"/>
      <c r="F71" s="19"/>
      <c r="G71" s="19"/>
      <c r="H71" s="19"/>
      <c r="I71" s="19"/>
      <c r="J71" s="19"/>
      <c r="K71" s="19"/>
      <c r="L71" s="19"/>
      <c r="M71" s="19"/>
      <c r="N71" s="19"/>
      <c r="O71" s="40"/>
      <c r="P71" s="112"/>
      <c r="U71" s="55">
        <f t="shared" si="0"/>
        <v>0</v>
      </c>
    </row>
    <row r="72" spans="2:21" s="3" customFormat="1" ht="25.8" hidden="1" x14ac:dyDescent="0.5">
      <c r="B72" s="21" t="s">
        <v>23</v>
      </c>
      <c r="C72" s="21"/>
      <c r="D72" s="23" t="str">
        <f>IMPRODUCT(D61,D62)</f>
        <v>-22999977</v>
      </c>
      <c r="E72" s="20"/>
      <c r="F72" s="19"/>
      <c r="G72" s="19"/>
      <c r="H72" s="19"/>
      <c r="I72" s="19"/>
      <c r="J72" s="19"/>
      <c r="K72" s="19"/>
      <c r="L72" s="19"/>
      <c r="M72" s="19"/>
      <c r="N72" s="19"/>
      <c r="O72" s="40"/>
      <c r="P72" s="112"/>
      <c r="U72" s="55">
        <f t="shared" si="0"/>
        <v>0</v>
      </c>
    </row>
    <row r="73" spans="2:21" s="3" customFormat="1" ht="25.8" hidden="1" x14ac:dyDescent="0.5">
      <c r="B73" s="21" t="s">
        <v>22</v>
      </c>
      <c r="C73" s="21"/>
      <c r="D73" s="23" t="str">
        <f>IMPRODUCT(D60,D63)</f>
        <v>22999977</v>
      </c>
      <c r="E73" s="20"/>
      <c r="F73" s="19"/>
      <c r="G73" s="19"/>
      <c r="H73" s="19"/>
      <c r="I73" s="19"/>
      <c r="J73" s="19"/>
      <c r="K73" s="19"/>
      <c r="L73" s="19"/>
      <c r="M73" s="19"/>
      <c r="N73" s="19"/>
      <c r="O73" s="40"/>
      <c r="P73" s="112"/>
      <c r="U73" s="55">
        <f t="shared" si="0"/>
        <v>0</v>
      </c>
    </row>
    <row r="74" spans="2:21" s="3" customFormat="1" ht="25.8" hidden="1" x14ac:dyDescent="0.5">
      <c r="B74" s="21" t="s">
        <v>25</v>
      </c>
      <c r="C74" s="21"/>
      <c r="D74" s="23" t="str">
        <f>IMPRODUCT(D60,D64)</f>
        <v>-22999977</v>
      </c>
      <c r="E74" s="24"/>
      <c r="F74" s="19"/>
      <c r="G74" s="19"/>
      <c r="H74" s="19"/>
      <c r="I74" s="19"/>
      <c r="J74" s="19"/>
      <c r="K74" s="19"/>
      <c r="L74" s="19"/>
      <c r="M74" s="19"/>
      <c r="N74" s="19"/>
      <c r="O74" s="40"/>
      <c r="P74" s="112"/>
      <c r="U74" s="55">
        <f t="shared" si="0"/>
        <v>0</v>
      </c>
    </row>
    <row r="75" spans="2:21" s="3" customFormat="1" ht="25.8" hidden="1" x14ac:dyDescent="0.5">
      <c r="B75" s="21" t="s">
        <v>26</v>
      </c>
      <c r="C75" s="21"/>
      <c r="D75" s="23" t="str">
        <f>IMPRODUCT(D62,D63)</f>
        <v>999998000001</v>
      </c>
      <c r="E75" s="20"/>
      <c r="F75" s="19"/>
      <c r="G75" s="19"/>
      <c r="H75" s="19"/>
      <c r="I75" s="19"/>
      <c r="J75" s="19"/>
      <c r="K75" s="19"/>
      <c r="L75" s="19"/>
      <c r="M75" s="19"/>
      <c r="N75" s="19"/>
      <c r="O75" s="40"/>
      <c r="P75" s="112"/>
      <c r="U75" s="55">
        <f t="shared" si="0"/>
        <v>0</v>
      </c>
    </row>
    <row r="76" spans="2:21" s="3" customFormat="1" ht="25.8" hidden="1" x14ac:dyDescent="0.5">
      <c r="B76" s="21" t="s">
        <v>27</v>
      </c>
      <c r="C76" s="21"/>
      <c r="D76" s="23" t="str">
        <f>IMPRODUCT(D62,D64)</f>
        <v>-999998000001</v>
      </c>
      <c r="E76" s="20"/>
      <c r="F76" s="19"/>
      <c r="G76" s="19"/>
      <c r="H76" s="19"/>
      <c r="I76" s="19"/>
      <c r="J76" s="19"/>
      <c r="K76" s="19"/>
      <c r="L76" s="19"/>
      <c r="M76" s="19"/>
      <c r="N76" s="19"/>
      <c r="O76" s="40"/>
      <c r="P76" s="112"/>
      <c r="U76" s="55">
        <f t="shared" si="0"/>
        <v>0</v>
      </c>
    </row>
    <row r="77" spans="2:21" s="3" customFormat="1" ht="25.8" hidden="1" x14ac:dyDescent="0.5">
      <c r="B77" s="21" t="s">
        <v>28</v>
      </c>
      <c r="C77" s="21"/>
      <c r="D77" s="23" t="str">
        <f>IMPRODUCT(D59,D63)</f>
        <v>199999800</v>
      </c>
      <c r="E77" s="20"/>
      <c r="F77" s="19"/>
      <c r="G77" s="19"/>
      <c r="H77" s="19"/>
      <c r="I77" s="19"/>
      <c r="J77" s="19"/>
      <c r="K77" s="19"/>
      <c r="L77" s="19"/>
      <c r="M77" s="19"/>
      <c r="N77" s="19"/>
      <c r="O77" s="40"/>
      <c r="P77" s="112"/>
      <c r="U77" s="55">
        <f t="shared" si="0"/>
        <v>0</v>
      </c>
    </row>
    <row r="78" spans="2:21" s="3" customFormat="1" ht="25.8" hidden="1" x14ac:dyDescent="0.5">
      <c r="B78" s="21" t="s">
        <v>29</v>
      </c>
      <c r="C78" s="21"/>
      <c r="D78" s="23" t="str">
        <f>IMPRODUCT(D59,D64)</f>
        <v>-199999800</v>
      </c>
      <c r="E78" s="20"/>
      <c r="F78" s="19"/>
      <c r="G78" s="19"/>
      <c r="H78" s="19"/>
      <c r="I78" s="19"/>
      <c r="J78" s="19"/>
      <c r="K78" s="19"/>
      <c r="L78" s="19"/>
      <c r="M78" s="19"/>
      <c r="N78" s="19"/>
      <c r="O78" s="40"/>
      <c r="P78" s="112"/>
      <c r="U78" s="55">
        <f t="shared" si="0"/>
        <v>0</v>
      </c>
    </row>
    <row r="79" spans="2:21" s="3" customFormat="1" ht="25.8" hidden="1" x14ac:dyDescent="0.5">
      <c r="B79" s="21" t="s">
        <v>30</v>
      </c>
      <c r="C79" s="21"/>
      <c r="D79" s="23" t="str">
        <f>IMPRODUCT(D62,D65)</f>
        <v>999998000001</v>
      </c>
      <c r="E79" s="20"/>
      <c r="F79" s="19"/>
      <c r="G79" s="19"/>
      <c r="H79" s="19"/>
      <c r="I79" s="19"/>
      <c r="J79" s="19"/>
      <c r="K79" s="19"/>
      <c r="L79" s="19"/>
      <c r="M79" s="19"/>
      <c r="N79" s="19"/>
      <c r="O79" s="40"/>
      <c r="P79" s="112"/>
      <c r="U79" s="55">
        <f t="shared" si="0"/>
        <v>0</v>
      </c>
    </row>
    <row r="80" spans="2:21" s="3" customFormat="1" ht="25.8" hidden="1" x14ac:dyDescent="0.5">
      <c r="B80" s="21" t="s">
        <v>31</v>
      </c>
      <c r="C80" s="21"/>
      <c r="D80" s="23" t="str">
        <f>IMPRODUCT(D62,D66)</f>
        <v>-999998000001</v>
      </c>
      <c r="E80" s="20"/>
      <c r="F80" s="19"/>
      <c r="G80" s="19"/>
      <c r="H80" s="19"/>
      <c r="I80" s="19"/>
      <c r="J80" s="19"/>
      <c r="K80" s="19"/>
      <c r="L80" s="19"/>
      <c r="M80" s="19"/>
      <c r="N80" s="19"/>
      <c r="O80" s="40"/>
      <c r="P80" s="112"/>
      <c r="U80" s="55">
        <f t="shared" si="0"/>
        <v>0</v>
      </c>
    </row>
    <row r="81" spans="2:21" s="3" customFormat="1" ht="25.8" hidden="1" x14ac:dyDescent="0.5">
      <c r="B81" s="21" t="s">
        <v>32</v>
      </c>
      <c r="C81" s="21"/>
      <c r="D81" s="23" t="str">
        <f>IMPRODUCT(D63,D65)</f>
        <v>999998000001</v>
      </c>
      <c r="E81" s="20"/>
      <c r="F81" s="19"/>
      <c r="G81" s="19"/>
      <c r="H81" s="19"/>
      <c r="I81" s="19"/>
      <c r="J81" s="19"/>
      <c r="K81" s="19"/>
      <c r="L81" s="19"/>
      <c r="M81" s="19"/>
      <c r="N81" s="19"/>
      <c r="O81" s="40"/>
      <c r="P81" s="112"/>
      <c r="U81" s="55">
        <f t="shared" si="0"/>
        <v>0</v>
      </c>
    </row>
    <row r="82" spans="2:21" s="3" customFormat="1" ht="25.8" hidden="1" x14ac:dyDescent="0.5">
      <c r="B82" s="21" t="s">
        <v>33</v>
      </c>
      <c r="C82" s="21"/>
      <c r="D82" s="23" t="str">
        <f>IMPRODUCT(D64,D65)</f>
        <v>-999998000001</v>
      </c>
      <c r="E82" s="20"/>
      <c r="F82" s="19"/>
      <c r="G82" s="19"/>
      <c r="H82" s="19"/>
      <c r="I82" s="19"/>
      <c r="J82" s="19"/>
      <c r="K82" s="19"/>
      <c r="L82" s="19"/>
      <c r="M82" s="19"/>
      <c r="N82" s="19"/>
      <c r="O82" s="40"/>
      <c r="P82" s="112"/>
      <c r="U82" s="55">
        <f t="shared" si="0"/>
        <v>0</v>
      </c>
    </row>
    <row r="83" spans="2:21" s="3" customFormat="1" ht="25.8" hidden="1" x14ac:dyDescent="0.5">
      <c r="B83" s="21" t="s">
        <v>34</v>
      </c>
      <c r="C83" s="21"/>
      <c r="D83" s="23" t="str">
        <f>IMPRODUCT(D59,D65)</f>
        <v>199999800</v>
      </c>
      <c r="E83" s="20"/>
      <c r="F83" s="19"/>
      <c r="G83" s="19"/>
      <c r="H83" s="19"/>
      <c r="I83" s="19"/>
      <c r="J83" s="19"/>
      <c r="K83" s="19"/>
      <c r="L83" s="19"/>
      <c r="M83" s="19"/>
      <c r="N83" s="19"/>
      <c r="O83" s="40"/>
      <c r="P83" s="112"/>
      <c r="U83" s="55">
        <f t="shared" si="0"/>
        <v>0</v>
      </c>
    </row>
    <row r="84" spans="2:21" s="3" customFormat="1" ht="25.8" hidden="1" x14ac:dyDescent="0.5">
      <c r="B84" s="21" t="s">
        <v>35</v>
      </c>
      <c r="C84" s="21"/>
      <c r="D84" s="23" t="str">
        <f>IMPRODUCT(D59,D66)</f>
        <v>-199999800</v>
      </c>
      <c r="E84" s="20"/>
      <c r="F84" s="19"/>
      <c r="G84" s="19"/>
      <c r="H84" s="19"/>
      <c r="I84" s="19"/>
      <c r="J84" s="19"/>
      <c r="K84" s="19"/>
      <c r="L84" s="19"/>
      <c r="M84" s="19"/>
      <c r="N84" s="19"/>
      <c r="O84" s="40"/>
      <c r="P84" s="112"/>
      <c r="U84" s="55">
        <f t="shared" si="0"/>
        <v>0</v>
      </c>
    </row>
    <row r="85" spans="2:21" s="3" customFormat="1" ht="25.8" hidden="1" x14ac:dyDescent="0.5">
      <c r="B85" s="21" t="s">
        <v>36</v>
      </c>
      <c r="C85" s="21"/>
      <c r="D85" s="23" t="str">
        <f>IMPRODUCT(D60,D65)</f>
        <v>22999977</v>
      </c>
      <c r="E85" s="20"/>
      <c r="F85" s="19"/>
      <c r="G85" s="19"/>
      <c r="H85" s="19"/>
      <c r="I85" s="19"/>
      <c r="J85" s="19"/>
      <c r="K85" s="19"/>
      <c r="L85" s="19"/>
      <c r="M85" s="19"/>
      <c r="N85" s="19"/>
      <c r="O85" s="40"/>
      <c r="P85" s="112"/>
      <c r="U85" s="55">
        <f t="shared" si="0"/>
        <v>0</v>
      </c>
    </row>
    <row r="86" spans="2:21" s="3" customFormat="1" ht="25.8" hidden="1" x14ac:dyDescent="0.5">
      <c r="B86" s="21" t="s">
        <v>37</v>
      </c>
      <c r="C86" s="21"/>
      <c r="D86" s="23" t="str">
        <f>IMPRODUCT(D60,D66)</f>
        <v>-22999977</v>
      </c>
      <c r="E86" s="20"/>
      <c r="F86" s="19"/>
      <c r="G86" s="19"/>
      <c r="H86" s="19"/>
      <c r="I86" s="19"/>
      <c r="J86" s="19"/>
      <c r="K86" s="19"/>
      <c r="L86" s="19"/>
      <c r="M86" s="19"/>
      <c r="N86" s="19"/>
      <c r="O86" s="40"/>
      <c r="P86" s="112"/>
      <c r="U86" s="55">
        <f t="shared" si="0"/>
        <v>0</v>
      </c>
    </row>
    <row r="87" spans="2:21" s="3" customFormat="1" ht="25.8" hidden="1" x14ac:dyDescent="0.5">
      <c r="B87" s="21" t="s">
        <v>38</v>
      </c>
      <c r="C87" s="21"/>
      <c r="D87" s="23" t="str">
        <f>IMPRODUCT(D67,D62)</f>
        <v>4599995400</v>
      </c>
      <c r="E87" s="20"/>
      <c r="F87" s="19"/>
      <c r="G87" s="19"/>
      <c r="H87" s="19"/>
      <c r="I87" s="19"/>
      <c r="J87" s="19"/>
      <c r="K87" s="19"/>
      <c r="L87" s="19"/>
      <c r="M87" s="19"/>
      <c r="N87" s="19"/>
      <c r="O87" s="40"/>
      <c r="P87" s="112"/>
      <c r="U87" s="55">
        <f t="shared" si="0"/>
        <v>0</v>
      </c>
    </row>
    <row r="88" spans="2:21" s="3" customFormat="1" ht="25.8" hidden="1" x14ac:dyDescent="0.5">
      <c r="B88" s="21" t="s">
        <v>39</v>
      </c>
      <c r="C88" s="21"/>
      <c r="D88" s="23" t="str">
        <f>IMPRODUCT(D87,D58)</f>
        <v>-4599995400</v>
      </c>
      <c r="E88" s="20"/>
      <c r="F88" s="19"/>
      <c r="G88" s="19"/>
      <c r="H88" s="19"/>
      <c r="I88" s="19"/>
      <c r="J88" s="19"/>
      <c r="K88" s="19"/>
      <c r="L88" s="19"/>
      <c r="M88" s="19"/>
      <c r="N88" s="19"/>
      <c r="O88" s="40"/>
      <c r="P88" s="112"/>
      <c r="U88" s="55">
        <f t="shared" si="0"/>
        <v>0</v>
      </c>
    </row>
    <row r="89" spans="2:21" s="3" customFormat="1" ht="25.8" hidden="1" x14ac:dyDescent="0.5">
      <c r="B89" s="21" t="s">
        <v>40</v>
      </c>
      <c r="C89" s="21"/>
      <c r="D89" s="23" t="str">
        <f>IMPRODUCT(D67,D63)</f>
        <v>4599995400</v>
      </c>
      <c r="E89" s="20"/>
      <c r="F89" s="19"/>
      <c r="G89" s="19"/>
      <c r="H89" s="19"/>
      <c r="I89" s="19"/>
      <c r="J89" s="19"/>
      <c r="K89" s="19"/>
      <c r="L89" s="19"/>
      <c r="M89" s="19"/>
      <c r="N89" s="19"/>
      <c r="O89" s="40"/>
      <c r="P89" s="112"/>
      <c r="U89" s="55">
        <f t="shared" si="0"/>
        <v>0</v>
      </c>
    </row>
    <row r="90" spans="2:21" s="3" customFormat="1" ht="25.8" hidden="1" x14ac:dyDescent="0.5">
      <c r="B90" s="21" t="s">
        <v>41</v>
      </c>
      <c r="C90" s="21"/>
      <c r="D90" s="23" t="str">
        <f>IMPRODUCT(D89,D58)</f>
        <v>-4599995400</v>
      </c>
      <c r="E90" s="20"/>
      <c r="F90" s="19"/>
      <c r="G90" s="19"/>
      <c r="H90" s="19"/>
      <c r="I90" s="19"/>
      <c r="J90" s="19"/>
      <c r="K90" s="19"/>
      <c r="L90" s="19"/>
      <c r="M90" s="19"/>
      <c r="N90" s="19"/>
      <c r="O90" s="40"/>
      <c r="P90" s="112"/>
      <c r="U90" s="55">
        <f t="shared" si="0"/>
        <v>0</v>
      </c>
    </row>
    <row r="91" spans="2:21" s="3" customFormat="1" ht="25.8" hidden="1" x14ac:dyDescent="0.5">
      <c r="B91" s="21" t="s">
        <v>42</v>
      </c>
      <c r="C91" s="21"/>
      <c r="D91" s="23" t="str">
        <f>IMPRODUCT(D69,D63)</f>
        <v>199999600000200</v>
      </c>
      <c r="E91" s="20"/>
      <c r="F91" s="19"/>
      <c r="G91" s="19"/>
      <c r="H91" s="19"/>
      <c r="I91" s="19"/>
      <c r="J91" s="19"/>
      <c r="K91" s="19"/>
      <c r="L91" s="19"/>
      <c r="M91" s="19"/>
      <c r="N91" s="19"/>
      <c r="O91" s="40"/>
      <c r="P91" s="112"/>
      <c r="U91" s="55">
        <f t="shared" si="0"/>
        <v>0</v>
      </c>
    </row>
    <row r="92" spans="2:21" s="3" customFormat="1" ht="25.8" hidden="1" x14ac:dyDescent="0.5">
      <c r="B92" s="21" t="s">
        <v>43</v>
      </c>
      <c r="C92" s="21"/>
      <c r="D92" s="23" t="str">
        <f>IMPRODUCT(D69,D65)</f>
        <v>199999600000200</v>
      </c>
      <c r="E92" s="20"/>
      <c r="F92" s="19"/>
      <c r="G92" s="19"/>
      <c r="H92" s="19"/>
      <c r="I92" s="19"/>
      <c r="J92" s="19"/>
      <c r="K92" s="19"/>
      <c r="L92" s="19"/>
      <c r="M92" s="19"/>
      <c r="N92" s="19"/>
      <c r="O92" s="40"/>
      <c r="P92" s="112"/>
      <c r="U92" s="55">
        <f t="shared" si="0"/>
        <v>0</v>
      </c>
    </row>
    <row r="93" spans="2:21" s="3" customFormat="1" ht="25.8" hidden="1" x14ac:dyDescent="0.5">
      <c r="B93" s="21" t="s">
        <v>44</v>
      </c>
      <c r="C93" s="21"/>
      <c r="D93" s="23" t="str">
        <f>IMPRODUCT(D71,D63)</f>
        <v>22999954000023</v>
      </c>
      <c r="E93" s="20"/>
      <c r="F93" s="19"/>
      <c r="G93" s="19"/>
      <c r="H93" s="19"/>
      <c r="I93" s="19"/>
      <c r="J93" s="19"/>
      <c r="K93" s="19"/>
      <c r="L93" s="19"/>
      <c r="M93" s="19"/>
      <c r="N93" s="19"/>
      <c r="O93" s="40"/>
      <c r="P93" s="112"/>
      <c r="U93" s="55">
        <f t="shared" si="0"/>
        <v>0</v>
      </c>
    </row>
    <row r="94" spans="2:21" s="3" customFormat="1" ht="25.8" hidden="1" x14ac:dyDescent="0.5">
      <c r="B94" s="21" t="s">
        <v>45</v>
      </c>
      <c r="C94" s="21"/>
      <c r="D94" s="23" t="str">
        <f>IMPRODUCT(D77,D65)</f>
        <v>199999600000200</v>
      </c>
      <c r="E94" s="20"/>
      <c r="F94" s="19"/>
      <c r="G94" s="19"/>
      <c r="H94" s="19"/>
      <c r="I94" s="19"/>
      <c r="J94" s="19"/>
      <c r="K94" s="19"/>
      <c r="L94" s="19"/>
      <c r="M94" s="19"/>
      <c r="N94" s="19"/>
      <c r="O94" s="40"/>
      <c r="P94" s="112"/>
      <c r="U94" s="55">
        <f t="shared" si="0"/>
        <v>0</v>
      </c>
    </row>
    <row r="95" spans="2:21" s="3" customFormat="1" ht="25.8" hidden="1" x14ac:dyDescent="0.5">
      <c r="B95" s="21" t="s">
        <v>47</v>
      </c>
      <c r="C95" s="21"/>
      <c r="D95" s="23" t="str">
        <f>IMPRODUCT(D71,D65)</f>
        <v>22999954000023</v>
      </c>
      <c r="E95" s="20"/>
      <c r="F95" s="19"/>
      <c r="G95" s="19"/>
      <c r="H95" s="19"/>
      <c r="I95" s="19"/>
      <c r="J95" s="19"/>
      <c r="K95" s="19"/>
      <c r="L95" s="19"/>
      <c r="M95" s="19"/>
      <c r="N95" s="19"/>
      <c r="O95" s="40"/>
      <c r="P95" s="112"/>
      <c r="U95" s="55">
        <f t="shared" si="0"/>
        <v>0</v>
      </c>
    </row>
    <row r="96" spans="2:21" s="3" customFormat="1" ht="25.8" hidden="1" x14ac:dyDescent="0.5">
      <c r="B96" s="21" t="s">
        <v>46</v>
      </c>
      <c r="C96" s="21"/>
      <c r="D96" s="23" t="str">
        <f>IMPRODUCT(D81,D60)</f>
        <v>22999954000023</v>
      </c>
      <c r="E96" s="20"/>
      <c r="F96" s="19"/>
      <c r="G96" s="19"/>
      <c r="H96" s="19"/>
      <c r="I96" s="19"/>
      <c r="J96" s="19"/>
      <c r="K96" s="19"/>
      <c r="L96" s="19"/>
      <c r="M96" s="19"/>
      <c r="N96" s="19"/>
      <c r="O96" s="40"/>
      <c r="P96" s="112"/>
      <c r="U96" s="55">
        <f t="shared" ref="U96:U120" si="1">ROUND(P96,0)</f>
        <v>0</v>
      </c>
    </row>
    <row r="97" spans="2:21" s="3" customFormat="1" ht="25.8" hidden="1" x14ac:dyDescent="0.5">
      <c r="B97" s="21"/>
      <c r="C97" s="21"/>
      <c r="D97" s="19"/>
      <c r="E97" s="20"/>
      <c r="F97" s="19"/>
      <c r="G97" s="19"/>
      <c r="H97" s="19"/>
      <c r="I97" s="19"/>
      <c r="J97" s="19"/>
      <c r="K97" s="19"/>
      <c r="L97" s="19"/>
      <c r="M97" s="19"/>
      <c r="N97" s="19"/>
      <c r="O97" s="40"/>
      <c r="P97" s="112"/>
      <c r="U97" s="55">
        <f t="shared" si="1"/>
        <v>0</v>
      </c>
    </row>
    <row r="98" spans="2:21" s="3" customFormat="1" ht="25.8" hidden="1" x14ac:dyDescent="0.5">
      <c r="B98" s="21" t="s">
        <v>48</v>
      </c>
      <c r="C98" s="21"/>
      <c r="D98" s="23" t="str">
        <f>IMSUM(D87,D89,D91,D92,D93,D94,D95,D96)</f>
        <v>669007861991469</v>
      </c>
      <c r="E98" s="20"/>
      <c r="F98" s="19"/>
      <c r="G98" s="19"/>
      <c r="H98" s="19"/>
      <c r="I98" s="19"/>
      <c r="J98" s="19"/>
      <c r="K98" s="19"/>
      <c r="L98" s="19"/>
      <c r="M98" s="19"/>
      <c r="N98" s="19"/>
      <c r="O98" s="40"/>
      <c r="P98" s="112"/>
      <c r="U98" s="55">
        <f t="shared" si="1"/>
        <v>0</v>
      </c>
    </row>
    <row r="99" spans="2:21" s="3" customFormat="1" ht="25.8" hidden="1" x14ac:dyDescent="0.5">
      <c r="B99" s="21"/>
      <c r="C99" s="21"/>
      <c r="D99" s="19"/>
      <c r="E99" s="20"/>
      <c r="F99" s="19"/>
      <c r="G99" s="19"/>
      <c r="H99" s="19"/>
      <c r="I99" s="19"/>
      <c r="J99" s="19"/>
      <c r="K99" s="19"/>
      <c r="L99" s="19"/>
      <c r="M99" s="19"/>
      <c r="N99" s="19"/>
      <c r="O99" s="40"/>
      <c r="P99" s="112"/>
      <c r="U99" s="55">
        <f t="shared" si="1"/>
        <v>0</v>
      </c>
    </row>
    <row r="100" spans="2:21" s="3" customFormat="1" ht="25.8" hidden="1" x14ac:dyDescent="0.5">
      <c r="B100" s="21" t="s">
        <v>50</v>
      </c>
      <c r="C100" s="21"/>
      <c r="D100" s="23" t="str">
        <f>IMSUM(D72,D74,D76,D80,D82,)</f>
        <v>-3000039999957</v>
      </c>
      <c r="E100" s="20"/>
      <c r="F100" s="19"/>
      <c r="G100" s="19"/>
      <c r="H100" s="19"/>
      <c r="I100" s="19"/>
      <c r="J100" s="19"/>
      <c r="K100" s="19"/>
      <c r="L100" s="19"/>
      <c r="M100" s="19"/>
      <c r="N100" s="19"/>
      <c r="O100" s="40"/>
      <c r="P100" s="112"/>
      <c r="U100" s="55">
        <f t="shared" si="1"/>
        <v>0</v>
      </c>
    </row>
    <row r="101" spans="2:21" s="3" customFormat="1" ht="25.8" hidden="1" x14ac:dyDescent="0.5">
      <c r="B101" s="21" t="s">
        <v>51</v>
      </c>
      <c r="C101" s="21"/>
      <c r="D101" s="23" t="str">
        <f>IMSUM(D75,D79,D81)</f>
        <v>2999994000003</v>
      </c>
      <c r="E101" s="20"/>
      <c r="F101" s="19"/>
      <c r="G101" s="19"/>
      <c r="H101" s="19"/>
      <c r="I101" s="19"/>
      <c r="J101" s="19"/>
      <c r="K101" s="19"/>
      <c r="L101" s="19"/>
      <c r="M101" s="19"/>
      <c r="N101" s="19"/>
      <c r="O101" s="40"/>
      <c r="P101" s="112"/>
      <c r="U101" s="55">
        <f t="shared" si="1"/>
        <v>0</v>
      </c>
    </row>
    <row r="102" spans="2:21" s="3" customFormat="1" ht="25.8" hidden="1" x14ac:dyDescent="0.5">
      <c r="B102" s="21" t="s">
        <v>52</v>
      </c>
      <c r="C102" s="21"/>
      <c r="D102" s="23" t="str">
        <f>IMSUM(D72,D74)</f>
        <v>-45999954</v>
      </c>
      <c r="E102" s="20"/>
      <c r="F102" s="19"/>
      <c r="G102" s="19"/>
      <c r="H102" s="19"/>
      <c r="I102" s="19"/>
      <c r="J102" s="19"/>
      <c r="K102" s="19"/>
      <c r="L102" s="19"/>
      <c r="M102" s="19"/>
      <c r="N102" s="19"/>
      <c r="O102" s="40"/>
      <c r="P102" s="112"/>
      <c r="U102" s="55">
        <f t="shared" si="1"/>
        <v>0</v>
      </c>
    </row>
    <row r="103" spans="2:21" s="3" customFormat="1" ht="25.8" hidden="1" x14ac:dyDescent="0.5">
      <c r="B103" s="21" t="s">
        <v>53</v>
      </c>
      <c r="C103" s="21"/>
      <c r="D103" s="23" t="str">
        <f>D102</f>
        <v>-45999954</v>
      </c>
      <c r="E103" s="20"/>
      <c r="F103" s="19"/>
      <c r="G103" s="19"/>
      <c r="H103" s="19"/>
      <c r="I103" s="19"/>
      <c r="J103" s="19"/>
      <c r="K103" s="19"/>
      <c r="L103" s="19"/>
      <c r="M103" s="19"/>
      <c r="N103" s="19"/>
      <c r="O103" s="40"/>
      <c r="P103" s="112"/>
      <c r="U103" s="55">
        <f t="shared" si="1"/>
        <v>0</v>
      </c>
    </row>
    <row r="104" spans="2:21" s="3" customFormat="1" ht="25.8" hidden="1" x14ac:dyDescent="0.5">
      <c r="B104" s="21" t="s">
        <v>54</v>
      </c>
      <c r="C104" s="21"/>
      <c r="D104" s="23" t="str">
        <f>IMSUM(D70,D78)</f>
        <v>-399999600</v>
      </c>
      <c r="E104" s="20"/>
      <c r="F104" s="19"/>
      <c r="G104" s="19"/>
      <c r="H104" s="19"/>
      <c r="I104" s="19"/>
      <c r="J104" s="19"/>
      <c r="K104" s="19"/>
      <c r="L104" s="19"/>
      <c r="M104" s="19"/>
      <c r="N104" s="19"/>
      <c r="O104" s="40"/>
      <c r="P104" s="112"/>
      <c r="U104" s="55">
        <f t="shared" si="1"/>
        <v>0</v>
      </c>
    </row>
    <row r="105" spans="2:21" s="3" customFormat="1" ht="25.8" hidden="1" x14ac:dyDescent="0.5">
      <c r="B105" s="21" t="s">
        <v>55</v>
      </c>
      <c r="C105" s="21"/>
      <c r="D105" s="23" t="str">
        <f>IMSUM(D77,D73)</f>
        <v>222999777</v>
      </c>
      <c r="E105" s="20"/>
      <c r="F105" s="19"/>
      <c r="G105" s="19"/>
      <c r="H105" s="19"/>
      <c r="I105" s="19"/>
      <c r="J105" s="19"/>
      <c r="K105" s="19"/>
      <c r="L105" s="19"/>
      <c r="M105" s="19"/>
      <c r="N105" s="19"/>
      <c r="O105" s="40"/>
      <c r="P105" s="112"/>
      <c r="U105" s="55">
        <f t="shared" si="1"/>
        <v>0</v>
      </c>
    </row>
    <row r="106" spans="2:21" s="3" customFormat="1" ht="25.8" hidden="1" x14ac:dyDescent="0.5">
      <c r="B106" s="21" t="s">
        <v>56</v>
      </c>
      <c r="C106" s="21"/>
      <c r="D106" s="23" t="str">
        <f>IMSUM(D69,D71)</f>
        <v>222999777</v>
      </c>
      <c r="E106" s="20"/>
      <c r="F106" s="19"/>
      <c r="G106" s="19"/>
      <c r="H106" s="19"/>
      <c r="I106" s="19"/>
      <c r="J106" s="19"/>
      <c r="K106" s="19"/>
      <c r="L106" s="19"/>
      <c r="M106" s="19"/>
      <c r="N106" s="19"/>
      <c r="O106" s="40"/>
      <c r="P106" s="112"/>
      <c r="U106" s="55">
        <f t="shared" si="1"/>
        <v>0</v>
      </c>
    </row>
    <row r="107" spans="2:21" s="3" customFormat="1" ht="25.8" hidden="1" x14ac:dyDescent="0.5">
      <c r="B107" s="21" t="s">
        <v>57</v>
      </c>
      <c r="C107" s="21"/>
      <c r="D107" s="23" t="str">
        <f>IMSUM(D70,D78,D72,D74)</f>
        <v>-445999554</v>
      </c>
      <c r="E107" s="20"/>
      <c r="F107" s="19"/>
      <c r="G107" s="19"/>
      <c r="H107" s="19"/>
      <c r="I107" s="19"/>
      <c r="J107" s="19"/>
      <c r="K107" s="19"/>
      <c r="L107" s="19"/>
      <c r="M107" s="19"/>
      <c r="N107" s="19"/>
      <c r="O107" s="40"/>
      <c r="P107" s="112"/>
      <c r="U107" s="55">
        <f t="shared" si="1"/>
        <v>0</v>
      </c>
    </row>
    <row r="108" spans="2:21" s="3" customFormat="1" ht="25.8" hidden="1" x14ac:dyDescent="0.5">
      <c r="B108" s="21" t="s">
        <v>58</v>
      </c>
      <c r="C108" s="21"/>
      <c r="D108" s="23" t="str">
        <f>IMSUM(D68,D84,D86)</f>
        <v>-223004377</v>
      </c>
      <c r="E108" s="20"/>
      <c r="F108" s="19"/>
      <c r="G108" s="19"/>
      <c r="H108" s="19"/>
      <c r="I108" s="19"/>
      <c r="J108" s="19"/>
      <c r="K108" s="19"/>
      <c r="L108" s="19"/>
      <c r="M108" s="19"/>
      <c r="N108" s="19"/>
      <c r="O108" s="40"/>
      <c r="P108" s="112"/>
      <c r="U108" s="55">
        <f t="shared" si="1"/>
        <v>0</v>
      </c>
    </row>
    <row r="109" spans="2:21" s="3" customFormat="1" ht="25.8" hidden="1" x14ac:dyDescent="0.5">
      <c r="B109" s="21" t="s">
        <v>59</v>
      </c>
      <c r="C109" s="21"/>
      <c r="D109" s="23" t="str">
        <f>IMSUM(D67,D69,D71,D83,D85)</f>
        <v>446004154</v>
      </c>
      <c r="E109" s="20"/>
      <c r="F109" s="19"/>
      <c r="G109" s="19"/>
      <c r="H109" s="19"/>
      <c r="I109" s="19"/>
      <c r="J109" s="19"/>
      <c r="K109" s="19"/>
      <c r="L109" s="19"/>
      <c r="M109" s="19"/>
      <c r="N109" s="19"/>
      <c r="O109" s="40"/>
      <c r="P109" s="112"/>
      <c r="U109" s="55">
        <f t="shared" si="1"/>
        <v>0</v>
      </c>
    </row>
    <row r="110" spans="2:21" s="3" customFormat="1" ht="25.8" hidden="1" x14ac:dyDescent="0.5">
      <c r="B110" s="21" t="s">
        <v>60</v>
      </c>
      <c r="C110" s="21"/>
      <c r="D110" s="23" t="str">
        <f>IMSUM(D70,D72)</f>
        <v>-222999777</v>
      </c>
      <c r="E110" s="20"/>
      <c r="F110" s="19"/>
      <c r="G110" s="19"/>
      <c r="H110" s="19"/>
      <c r="I110" s="19"/>
      <c r="J110" s="19"/>
      <c r="K110" s="19"/>
      <c r="L110" s="19"/>
      <c r="M110" s="19"/>
      <c r="N110" s="19"/>
      <c r="O110" s="40"/>
      <c r="P110" s="112"/>
      <c r="U110" s="55">
        <f t="shared" si="1"/>
        <v>0</v>
      </c>
    </row>
    <row r="111" spans="2:21" s="3" customFormat="1" ht="25.8" hidden="1" x14ac:dyDescent="0.5">
      <c r="B111" s="21" t="s">
        <v>61</v>
      </c>
      <c r="C111" s="21"/>
      <c r="D111" s="23" t="str">
        <f>IMSUM(D93,D95,D96)</f>
        <v>68999862000069</v>
      </c>
      <c r="E111" s="20"/>
      <c r="F111" s="19"/>
      <c r="G111" s="19"/>
      <c r="H111" s="19"/>
      <c r="I111" s="19"/>
      <c r="J111" s="19"/>
      <c r="K111" s="19"/>
      <c r="L111" s="19"/>
      <c r="M111" s="19"/>
      <c r="N111" s="19"/>
      <c r="O111" s="40"/>
      <c r="P111" s="112"/>
      <c r="U111" s="55">
        <f t="shared" si="1"/>
        <v>0</v>
      </c>
    </row>
    <row r="112" spans="2:21" s="3" customFormat="1" ht="25.8" hidden="1" x14ac:dyDescent="0.5">
      <c r="B112" s="21" t="s">
        <v>62</v>
      </c>
      <c r="C112" s="21"/>
      <c r="D112" s="23" t="str">
        <f>IMSUM(D91,D92,D94)</f>
        <v>599998800000600</v>
      </c>
      <c r="E112" s="20"/>
      <c r="F112" s="19"/>
      <c r="G112" s="19"/>
      <c r="H112" s="19"/>
      <c r="I112" s="19"/>
      <c r="J112" s="19"/>
      <c r="K112" s="19"/>
      <c r="L112" s="19"/>
      <c r="M112" s="19"/>
      <c r="N112" s="19"/>
      <c r="O112" s="40"/>
      <c r="P112" s="112"/>
      <c r="U112" s="55">
        <f t="shared" si="1"/>
        <v>0</v>
      </c>
    </row>
    <row r="113" spans="2:23" s="3" customFormat="1" ht="25.8" hidden="1" x14ac:dyDescent="0.5">
      <c r="B113" s="21" t="s">
        <v>63</v>
      </c>
      <c r="C113" s="21"/>
      <c r="D113" s="23" t="str">
        <f>IMSUM(D88,D90)</f>
        <v>-9199990800</v>
      </c>
      <c r="E113" s="20"/>
      <c r="F113" s="19"/>
      <c r="G113" s="19"/>
      <c r="H113" s="19"/>
      <c r="I113" s="19"/>
      <c r="J113" s="19"/>
      <c r="K113" s="19"/>
      <c r="L113" s="19"/>
      <c r="M113" s="19"/>
      <c r="N113" s="19"/>
      <c r="O113" s="40"/>
      <c r="P113" s="112"/>
      <c r="U113" s="55">
        <f t="shared" si="1"/>
        <v>0</v>
      </c>
    </row>
    <row r="114" spans="2:23" s="3" customFormat="1" ht="25.8" hidden="1" x14ac:dyDescent="0.5">
      <c r="B114" s="21" t="s">
        <v>64</v>
      </c>
      <c r="C114" s="21"/>
      <c r="D114" s="23" t="str">
        <f>IMSUM(D89,D94,D96)</f>
        <v>223004153995623</v>
      </c>
      <c r="E114" s="20"/>
      <c r="F114" s="19"/>
      <c r="G114" s="19"/>
      <c r="H114" s="19"/>
      <c r="I114" s="19"/>
      <c r="J114" s="19"/>
      <c r="K114" s="19"/>
      <c r="L114" s="19"/>
      <c r="M114" s="19"/>
      <c r="N114" s="19"/>
      <c r="O114" s="40"/>
      <c r="P114" s="112"/>
      <c r="U114" s="55">
        <f t="shared" si="1"/>
        <v>0</v>
      </c>
    </row>
    <row r="115" spans="2:23" s="3" customFormat="1" ht="25.8" hidden="1" x14ac:dyDescent="0.5">
      <c r="B115" s="21" t="s">
        <v>24</v>
      </c>
      <c r="C115" s="21"/>
      <c r="D115" s="23" t="str">
        <f>IMSUM(D87,D92,D95)</f>
        <v>223004153995623</v>
      </c>
      <c r="E115" s="20"/>
      <c r="F115" s="19"/>
      <c r="G115" s="19"/>
      <c r="H115" s="19"/>
      <c r="I115" s="19"/>
      <c r="J115" s="19"/>
      <c r="K115" s="19"/>
      <c r="L115" s="19"/>
      <c r="M115" s="19"/>
      <c r="N115" s="19"/>
      <c r="O115" s="40"/>
      <c r="P115" s="112"/>
      <c r="U115" s="55">
        <f t="shared" si="1"/>
        <v>0</v>
      </c>
    </row>
    <row r="116" spans="2:23" s="3" customFormat="1" ht="25.8" hidden="1" x14ac:dyDescent="0.5">
      <c r="B116" s="21" t="s">
        <v>65</v>
      </c>
      <c r="C116" s="21"/>
      <c r="D116" s="23" t="str">
        <f>IMSUM(D91,D93)</f>
        <v>222999554000223</v>
      </c>
      <c r="E116" s="20"/>
      <c r="F116" s="19"/>
      <c r="G116" s="19"/>
      <c r="H116" s="19"/>
      <c r="I116" s="19"/>
      <c r="J116" s="19"/>
      <c r="K116" s="19"/>
      <c r="L116" s="19"/>
      <c r="M116" s="19"/>
      <c r="N116" s="19"/>
      <c r="O116" s="40"/>
      <c r="P116" s="112"/>
      <c r="U116" s="55">
        <f t="shared" si="1"/>
        <v>0</v>
      </c>
    </row>
    <row r="117" spans="2:23" s="3" customFormat="1" ht="25.8" hidden="1" x14ac:dyDescent="0.5">
      <c r="B117" s="21"/>
      <c r="C117" s="21"/>
      <c r="D117" s="19"/>
      <c r="E117" s="20"/>
      <c r="F117" s="19"/>
      <c r="G117" s="19"/>
      <c r="H117" s="19"/>
      <c r="I117" s="19"/>
      <c r="J117" s="19"/>
      <c r="K117" s="19"/>
      <c r="L117" s="19"/>
      <c r="M117" s="19"/>
      <c r="N117" s="19"/>
      <c r="O117" s="40"/>
      <c r="P117" s="112"/>
      <c r="U117" s="55">
        <f t="shared" si="1"/>
        <v>0</v>
      </c>
    </row>
    <row r="118" spans="2:23" s="3" customFormat="1" ht="25.8" hidden="1" x14ac:dyDescent="0.5">
      <c r="B118" s="21" t="s">
        <v>66</v>
      </c>
      <c r="C118" s="21"/>
      <c r="D118" s="23" t="str">
        <f>IMSUB(F50,F49)</f>
        <v>-1100</v>
      </c>
      <c r="E118" s="20"/>
      <c r="F118" s="19"/>
      <c r="G118" s="19"/>
      <c r="H118" s="19"/>
      <c r="I118" s="19"/>
      <c r="J118" s="19"/>
      <c r="K118" s="19"/>
      <c r="L118" s="19"/>
      <c r="M118" s="19"/>
      <c r="N118" s="19"/>
      <c r="O118" s="40"/>
      <c r="P118" s="112"/>
      <c r="U118" s="55">
        <f t="shared" si="1"/>
        <v>0</v>
      </c>
    </row>
    <row r="119" spans="2:23" s="3" customFormat="1" ht="25.8" hidden="1" x14ac:dyDescent="0.5">
      <c r="B119" s="21" t="s">
        <v>9</v>
      </c>
      <c r="C119" s="21"/>
      <c r="D119" s="23" t="str">
        <f>IMSUB(F51,F50)</f>
        <v>300</v>
      </c>
      <c r="E119" s="20"/>
      <c r="F119" s="19"/>
      <c r="G119" s="19"/>
      <c r="H119" s="19"/>
      <c r="I119" s="19"/>
      <c r="J119" s="19"/>
      <c r="K119" s="19"/>
      <c r="L119" s="19"/>
      <c r="M119" s="19"/>
      <c r="N119" s="19"/>
      <c r="O119" s="40"/>
      <c r="P119" s="112"/>
      <c r="U119" s="55">
        <f t="shared" si="1"/>
        <v>0</v>
      </c>
    </row>
    <row r="120" spans="2:23" s="3" customFormat="1" ht="25.8" hidden="1" x14ac:dyDescent="0.5">
      <c r="B120" s="21" t="s">
        <v>67</v>
      </c>
      <c r="C120" s="21"/>
      <c r="D120" s="23" t="str">
        <f>IMSUB(F52,F51)</f>
        <v>0</v>
      </c>
      <c r="E120" s="20"/>
      <c r="F120" s="19"/>
      <c r="G120" s="19"/>
      <c r="H120" s="19"/>
      <c r="I120" s="19"/>
      <c r="J120" s="19"/>
      <c r="K120" s="19"/>
      <c r="L120" s="19"/>
      <c r="M120" s="19"/>
      <c r="N120" s="19"/>
      <c r="O120" s="40"/>
      <c r="P120" s="112"/>
      <c r="U120" s="55">
        <f t="shared" si="1"/>
        <v>0</v>
      </c>
    </row>
    <row r="121" spans="2:23" s="3" customFormat="1" ht="26.4" thickBot="1" x14ac:dyDescent="0.55000000000000004">
      <c r="B121" s="21"/>
      <c r="C121" s="21"/>
      <c r="D121" s="28"/>
      <c r="E121" s="20"/>
      <c r="F121" s="19"/>
      <c r="G121" s="19"/>
      <c r="H121" s="19"/>
      <c r="I121" s="19"/>
      <c r="J121" s="19"/>
      <c r="K121" s="19"/>
      <c r="L121" s="19"/>
      <c r="M121" s="19"/>
      <c r="N121" s="19"/>
      <c r="O121" s="40"/>
      <c r="P121" s="112"/>
      <c r="U121" s="55"/>
    </row>
    <row r="122" spans="2:23" s="3" customFormat="1" ht="25.8" x14ac:dyDescent="0.5">
      <c r="B122" s="104"/>
      <c r="C122" s="105"/>
      <c r="D122" s="106" t="s">
        <v>72</v>
      </c>
      <c r="E122" s="20"/>
      <c r="F122" s="19"/>
      <c r="G122" s="19"/>
      <c r="H122" s="19"/>
      <c r="I122" s="19"/>
      <c r="J122" s="19"/>
      <c r="K122" s="19"/>
      <c r="L122" s="19"/>
      <c r="M122" s="19"/>
      <c r="N122" s="19"/>
      <c r="O122" s="40"/>
      <c r="P122" s="112"/>
      <c r="U122" s="55"/>
    </row>
    <row r="123" spans="2:23" s="3" customFormat="1" ht="28.8" x14ac:dyDescent="0.55000000000000004">
      <c r="B123" s="99" t="s">
        <v>73</v>
      </c>
      <c r="C123" s="46"/>
      <c r="D123" s="100">
        <v>800</v>
      </c>
      <c r="E123" s="20"/>
      <c r="F123" s="19"/>
      <c r="G123" s="19"/>
      <c r="H123" s="19"/>
      <c r="I123" s="19"/>
      <c r="J123" s="19"/>
      <c r="K123" s="19"/>
      <c r="L123" s="19"/>
      <c r="M123" s="19"/>
      <c r="N123" s="19"/>
      <c r="O123" s="132" t="s">
        <v>99</v>
      </c>
      <c r="P123" s="109">
        <f>-D123*G139*COS(B49-F139)</f>
        <v>-3946.1780794541201</v>
      </c>
      <c r="U123" s="55">
        <f>ROUND(P123,R28)</f>
        <v>-3946.2</v>
      </c>
      <c r="W123" s="55">
        <f>ROUND(D123,Q28)</f>
        <v>800</v>
      </c>
    </row>
    <row r="124" spans="2:23" s="3" customFormat="1" ht="29.4" thickBot="1" x14ac:dyDescent="0.6">
      <c r="B124" s="101" t="s">
        <v>74</v>
      </c>
      <c r="C124" s="102"/>
      <c r="D124" s="103">
        <v>-300</v>
      </c>
      <c r="E124" s="20"/>
      <c r="F124" s="19"/>
      <c r="G124" s="19"/>
      <c r="H124" s="19"/>
      <c r="I124" s="19"/>
      <c r="J124" s="19"/>
      <c r="K124" s="19"/>
      <c r="L124" s="19"/>
      <c r="M124" s="19"/>
      <c r="N124" s="19"/>
      <c r="O124" s="132" t="s">
        <v>99</v>
      </c>
      <c r="P124" s="113">
        <f>-D124*G145*COS(B50-F145)</f>
        <v>-1479.854088736575</v>
      </c>
      <c r="U124" s="55">
        <f>ROUND(P124,R28)</f>
        <v>-1479.9</v>
      </c>
      <c r="W124" s="55">
        <f>ROUND(D124,Q28)</f>
        <v>-300</v>
      </c>
    </row>
    <row r="125" spans="2:23" s="3" customFormat="1" ht="28.8" hidden="1" x14ac:dyDescent="0.55000000000000004">
      <c r="B125" s="80" t="s">
        <v>75</v>
      </c>
      <c r="C125" s="81"/>
      <c r="D125" s="135">
        <v>0</v>
      </c>
      <c r="E125" s="85"/>
      <c r="F125" s="86"/>
      <c r="G125" s="86"/>
      <c r="H125" s="86"/>
      <c r="I125" s="86"/>
      <c r="J125" s="86"/>
      <c r="K125" s="86"/>
      <c r="L125" s="86"/>
      <c r="M125" s="86"/>
      <c r="N125" s="86"/>
      <c r="O125" s="141" t="s">
        <v>99</v>
      </c>
      <c r="P125" s="82">
        <f>-D125*G151*COS(B51-F151)</f>
        <v>0</v>
      </c>
      <c r="U125" s="55">
        <f>ROUND(P125,R28)</f>
        <v>0</v>
      </c>
      <c r="W125" s="55">
        <f>ROUND(D125,Q28)</f>
        <v>0</v>
      </c>
    </row>
    <row r="126" spans="2:23" s="3" customFormat="1" ht="28.8" hidden="1" x14ac:dyDescent="0.55000000000000004">
      <c r="B126" s="83" t="s">
        <v>76</v>
      </c>
      <c r="C126" s="84"/>
      <c r="D126" s="143">
        <v>0</v>
      </c>
      <c r="E126" s="85"/>
      <c r="F126" s="86"/>
      <c r="G126" s="86"/>
      <c r="H126" s="86"/>
      <c r="I126" s="86"/>
      <c r="J126" s="86"/>
      <c r="K126" s="86"/>
      <c r="L126" s="86"/>
      <c r="M126" s="86"/>
      <c r="N126" s="86"/>
      <c r="O126" s="141" t="s">
        <v>99</v>
      </c>
      <c r="P126" s="87">
        <f>-D126*G157*COS(B52-F157)</f>
        <v>0</v>
      </c>
      <c r="U126" s="55">
        <f>ROUND(P126,R28)</f>
        <v>0</v>
      </c>
      <c r="W126" s="55">
        <f>ROUND(D126,Q28)</f>
        <v>0</v>
      </c>
    </row>
    <row r="127" spans="2:23" s="3" customFormat="1" ht="25.8" x14ac:dyDescent="0.5">
      <c r="B127" s="36"/>
      <c r="C127" s="36"/>
      <c r="D127" s="56"/>
      <c r="E127" s="20"/>
      <c r="F127" s="19"/>
      <c r="G127" s="19"/>
      <c r="H127" s="19"/>
      <c r="I127" s="19"/>
      <c r="J127" s="19"/>
      <c r="K127" s="19"/>
      <c r="L127" s="19"/>
      <c r="M127" s="19"/>
      <c r="N127" s="19"/>
      <c r="O127" s="38" t="s">
        <v>98</v>
      </c>
      <c r="P127" s="34">
        <f>SUM(P123+P31+P32+P124+P33+P125+P126+P34+P35)</f>
        <v>4.4062826304314129E-12</v>
      </c>
    </row>
    <row r="128" spans="2:23" s="3" customFormat="1" ht="26.4" thickBot="1" x14ac:dyDescent="0.55000000000000004">
      <c r="E128" s="20"/>
      <c r="F128" s="19"/>
      <c r="G128" s="19"/>
      <c r="H128" s="19"/>
      <c r="I128" s="19"/>
      <c r="J128" s="19"/>
      <c r="K128" s="19"/>
      <c r="L128" s="19"/>
      <c r="M128" s="19"/>
      <c r="N128" s="19"/>
      <c r="P128" s="19"/>
    </row>
    <row r="129" spans="5:21" s="3" customFormat="1" ht="25.8" x14ac:dyDescent="0.5">
      <c r="E129" s="37"/>
      <c r="F129" s="19"/>
      <c r="G129" s="19"/>
      <c r="H129" s="19"/>
      <c r="I129" s="19"/>
      <c r="J129" s="19"/>
      <c r="K129" s="19"/>
      <c r="L129" s="19"/>
      <c r="M129" s="19"/>
      <c r="N129" s="19"/>
      <c r="O129" s="114"/>
      <c r="P129" s="106" t="s">
        <v>96</v>
      </c>
    </row>
    <row r="130" spans="5:21" s="3" customFormat="1" ht="26.4" thickBot="1" x14ac:dyDescent="0.55000000000000004">
      <c r="E130" s="25">
        <f>F130*(180/3.14)</f>
        <v>180.09129861342763</v>
      </c>
      <c r="F130" s="19">
        <f>IMARGUMENT(H130)</f>
        <v>3.1415926535897931</v>
      </c>
      <c r="G130" s="19" t="str">
        <f>IMPRODUCT(P138,D59)</f>
        <v>986,54451986353</v>
      </c>
      <c r="H130" s="19" t="str">
        <f>IMSUB(F49,G130)</f>
        <v>-186,54451986353</v>
      </c>
      <c r="I130" s="19"/>
      <c r="J130" s="19"/>
      <c r="K130" s="19"/>
      <c r="L130" s="19"/>
      <c r="M130" s="19"/>
      <c r="N130" s="19"/>
      <c r="O130" s="115" t="s">
        <v>88</v>
      </c>
      <c r="P130" s="116">
        <f>IMABS(H130)*COS(F130)</f>
        <v>-186.54451986353001</v>
      </c>
      <c r="R130" s="53"/>
      <c r="U130" s="55">
        <f>ROUND(P130,Q28)</f>
        <v>-186.5</v>
      </c>
    </row>
    <row r="131" spans="5:21" s="3" customFormat="1" ht="25.8" hidden="1" x14ac:dyDescent="0.5">
      <c r="E131" s="25">
        <f>F131*(180/3.14)</f>
        <v>180.09129861342763</v>
      </c>
      <c r="F131" s="19">
        <f>IMARGUMENT(H131)</f>
        <v>3.1415926535897931</v>
      </c>
      <c r="G131" s="19" t="str">
        <f>IMPRODUCT(P156,D63)</f>
        <v>62,1815066211764</v>
      </c>
      <c r="H131" s="19" t="str">
        <f>IMSUB(F52,G131)</f>
        <v>-62,1815066211764</v>
      </c>
      <c r="I131" s="19"/>
      <c r="J131" s="19"/>
      <c r="K131" s="19"/>
      <c r="L131" s="19"/>
      <c r="M131" s="19"/>
      <c r="N131" s="19"/>
      <c r="O131" s="93" t="s">
        <v>89</v>
      </c>
      <c r="P131" s="94">
        <f>IMABS(H131)*COS(F131)</f>
        <v>-62.181506621176403</v>
      </c>
      <c r="U131" s="55">
        <f>ROUND(P131,Q28)</f>
        <v>-62.2</v>
      </c>
    </row>
    <row r="132" spans="5:21" s="3" customFormat="1" ht="26.4" thickBot="1" x14ac:dyDescent="0.55000000000000004"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21"/>
      <c r="P132" s="19"/>
    </row>
    <row r="133" spans="5:21" s="3" customFormat="1" ht="25.8" x14ac:dyDescent="0.5">
      <c r="E133" s="19"/>
      <c r="F133" s="19"/>
      <c r="G133" s="47" t="s">
        <v>100</v>
      </c>
      <c r="I133" s="19"/>
      <c r="J133" s="19"/>
      <c r="K133" s="19"/>
      <c r="L133" s="19"/>
      <c r="M133" s="19"/>
      <c r="N133" s="19"/>
      <c r="O133" s="114"/>
      <c r="P133" s="106" t="s">
        <v>97</v>
      </c>
    </row>
    <row r="134" spans="5:21" s="3" customFormat="1" ht="25.8" hidden="1" x14ac:dyDescent="0.5">
      <c r="E134" s="19"/>
      <c r="F134" s="19"/>
      <c r="G134" s="48" t="str">
        <f>IMPRODUCT(H100,H118)</f>
        <v>0</v>
      </c>
      <c r="I134" s="19"/>
      <c r="J134" s="19"/>
      <c r="K134" s="19"/>
      <c r="L134" s="19"/>
      <c r="M134" s="19"/>
      <c r="N134" s="19"/>
      <c r="O134" s="117"/>
      <c r="P134" s="118" t="str">
        <f>IMPRODUCT(D100,D118)</f>
        <v>3300043999952700</v>
      </c>
    </row>
    <row r="135" spans="5:21" s="3" customFormat="1" ht="25.8" hidden="1" x14ac:dyDescent="0.5">
      <c r="E135" s="19"/>
      <c r="F135" s="19"/>
      <c r="G135" s="48" t="str">
        <f>IMPRODUCT(H103,H119)</f>
        <v>0</v>
      </c>
      <c r="I135" s="19"/>
      <c r="J135" s="19"/>
      <c r="K135" s="19"/>
      <c r="L135" s="19"/>
      <c r="M135" s="19"/>
      <c r="N135" s="19"/>
      <c r="O135" s="117"/>
      <c r="P135" s="118" t="str">
        <f>IMPRODUCT(D103,D119)</f>
        <v>-13799986200</v>
      </c>
    </row>
    <row r="136" spans="5:21" s="3" customFormat="1" ht="25.8" hidden="1" x14ac:dyDescent="0.5">
      <c r="E136" s="19"/>
      <c r="F136" s="19"/>
      <c r="G136" s="48" t="str">
        <f>IMPRODUCT(H72,H120)</f>
        <v>0</v>
      </c>
      <c r="I136" s="19"/>
      <c r="J136" s="19"/>
      <c r="K136" s="19"/>
      <c r="L136" s="19"/>
      <c r="M136" s="19"/>
      <c r="N136" s="19"/>
      <c r="O136" s="117"/>
      <c r="P136" s="118" t="str">
        <f>IMPRODUCT(D72,D120)</f>
        <v>0</v>
      </c>
    </row>
    <row r="137" spans="5:21" s="3" customFormat="1" ht="25.8" hidden="1" x14ac:dyDescent="0.5">
      <c r="E137" s="19"/>
      <c r="F137" s="19"/>
      <c r="G137" s="48" t="str">
        <f>IMSUM(G134:G136)</f>
        <v>0</v>
      </c>
      <c r="I137" s="19"/>
      <c r="J137" s="19"/>
      <c r="K137" s="19"/>
      <c r="L137" s="19"/>
      <c r="M137" s="19"/>
      <c r="N137" s="19"/>
      <c r="O137" s="117"/>
      <c r="P137" s="118" t="str">
        <f>IMSUM(P134:P136)</f>
        <v>3300030199966500</v>
      </c>
    </row>
    <row r="138" spans="5:21" s="3" customFormat="1" ht="25.8" hidden="1" x14ac:dyDescent="0.5">
      <c r="E138" s="21" t="s">
        <v>10</v>
      </c>
      <c r="F138" s="21" t="s">
        <v>68</v>
      </c>
      <c r="G138" s="48" t="e">
        <f>IMDIV(G137,H98)</f>
        <v>#NUM!</v>
      </c>
      <c r="I138" s="19"/>
      <c r="J138" s="19"/>
      <c r="K138" s="19"/>
      <c r="L138" s="19"/>
      <c r="M138" s="19"/>
      <c r="N138" s="19"/>
      <c r="O138" s="117"/>
      <c r="P138" s="118" t="str">
        <f>IMDIV(P137,D98)</f>
        <v>4,93272259931765</v>
      </c>
    </row>
    <row r="139" spans="5:21" s="3" customFormat="1" ht="25.8" x14ac:dyDescent="0.5">
      <c r="E139" s="25">
        <f>F139*(180/3.1425)</f>
        <v>0</v>
      </c>
      <c r="F139" s="27">
        <f>IMARGUMENT(P138)</f>
        <v>0</v>
      </c>
      <c r="G139" s="26">
        <f>ABS(P139)</f>
        <v>4.9327225993176498</v>
      </c>
      <c r="I139" s="19"/>
      <c r="J139" s="19"/>
      <c r="K139" s="19"/>
      <c r="L139" s="19"/>
      <c r="M139" s="19"/>
      <c r="N139" s="19"/>
      <c r="O139" s="119" t="s">
        <v>90</v>
      </c>
      <c r="P139" s="120">
        <f>IMABS(P138)*COS(F139)</f>
        <v>4.9327225993176498</v>
      </c>
      <c r="R139" s="53"/>
      <c r="T139" s="54"/>
      <c r="U139" s="55">
        <f>ROUND(P139,Q28)</f>
        <v>4.9000000000000004</v>
      </c>
    </row>
    <row r="140" spans="5:21" s="3" customFormat="1" ht="25.8" hidden="1" x14ac:dyDescent="0.5">
      <c r="E140" s="25"/>
      <c r="F140" s="27"/>
      <c r="G140" s="26" t="str">
        <f>IMPRODUCT(H101,H118)</f>
        <v>0</v>
      </c>
      <c r="I140" s="19"/>
      <c r="J140" s="19"/>
      <c r="K140" s="19"/>
      <c r="L140" s="19"/>
      <c r="M140" s="19"/>
      <c r="N140" s="19"/>
      <c r="O140" s="121"/>
      <c r="P140" s="122" t="str">
        <f>IMPRODUCT(D101,D118)</f>
        <v>-3299993400003300</v>
      </c>
    </row>
    <row r="141" spans="5:21" s="3" customFormat="1" ht="25.8" hidden="1" x14ac:dyDescent="0.5">
      <c r="E141" s="25"/>
      <c r="F141" s="27"/>
      <c r="G141" s="26" t="str">
        <f>IMPRODUCT(H104,H119)</f>
        <v>0</v>
      </c>
      <c r="I141" s="19"/>
      <c r="J141" s="19"/>
      <c r="K141" s="19"/>
      <c r="L141" s="19"/>
      <c r="M141" s="19"/>
      <c r="N141" s="19"/>
      <c r="O141" s="121"/>
      <c r="P141" s="122" t="str">
        <f>IMPRODUCT(D104,D119)</f>
        <v>-119999880000</v>
      </c>
    </row>
    <row r="142" spans="5:21" s="3" customFormat="1" ht="25.8" hidden="1" x14ac:dyDescent="0.5">
      <c r="E142" s="25"/>
      <c r="F142" s="28"/>
      <c r="G142" s="26" t="str">
        <f>IMPRODUCT(H70,H120)</f>
        <v>0</v>
      </c>
      <c r="I142" s="19"/>
      <c r="J142" s="19"/>
      <c r="K142" s="19"/>
      <c r="L142" s="19"/>
      <c r="M142" s="19"/>
      <c r="N142" s="19"/>
      <c r="O142" s="121"/>
      <c r="P142" s="122" t="str">
        <f>IMPRODUCT(D70,D120)</f>
        <v>0</v>
      </c>
    </row>
    <row r="143" spans="5:21" s="3" customFormat="1" ht="25.8" hidden="1" x14ac:dyDescent="0.5">
      <c r="E143" s="25"/>
      <c r="F143" s="28"/>
      <c r="G143" s="26" t="str">
        <f>IMSUM(G140:G142)</f>
        <v>0</v>
      </c>
      <c r="I143" s="19"/>
      <c r="J143" s="19"/>
      <c r="K143" s="19"/>
      <c r="L143" s="19"/>
      <c r="M143" s="19"/>
      <c r="N143" s="19"/>
      <c r="O143" s="121"/>
      <c r="P143" s="122" t="str">
        <f>IMSUM(P140:P142)</f>
        <v>-3300113399883300</v>
      </c>
    </row>
    <row r="144" spans="5:21" s="3" customFormat="1" ht="25.8" hidden="1" x14ac:dyDescent="0.5">
      <c r="E144" s="25"/>
      <c r="F144" s="28"/>
      <c r="G144" s="26" t="e">
        <f>IMDIV(G143,H98)</f>
        <v>#NUM!</v>
      </c>
      <c r="I144" s="19"/>
      <c r="J144" s="19"/>
      <c r="K144" s="19"/>
      <c r="L144" s="19"/>
      <c r="M144" s="19"/>
      <c r="N144" s="19"/>
      <c r="O144" s="121"/>
      <c r="P144" s="122" t="str">
        <f>IMDIV(P143,D98)</f>
        <v>-4,93284696245525</v>
      </c>
    </row>
    <row r="145" spans="5:21" s="3" customFormat="1" ht="26.4" thickBot="1" x14ac:dyDescent="0.55000000000000004">
      <c r="E145" s="25">
        <f>F145*(180/3.1425)</f>
        <v>179.9480278905848</v>
      </c>
      <c r="F145" s="27">
        <f>IMARGUMENT(P144)</f>
        <v>3.1415926535897931</v>
      </c>
      <c r="G145" s="26">
        <f t="shared" ref="G145:G163" si="2">ABS(P145)</f>
        <v>4.9328469624552502</v>
      </c>
      <c r="I145" s="19"/>
      <c r="J145" s="19"/>
      <c r="K145" s="19"/>
      <c r="L145" s="19"/>
      <c r="M145" s="19"/>
      <c r="N145" s="19"/>
      <c r="O145" s="123" t="s">
        <v>91</v>
      </c>
      <c r="P145" s="124">
        <f>IMABS(P144)*COS(F145)</f>
        <v>-4.9328469624552502</v>
      </c>
      <c r="U145" s="55">
        <f>ROUND(P145,Q28)</f>
        <v>-4.9000000000000004</v>
      </c>
    </row>
    <row r="146" spans="5:21" s="3" customFormat="1" ht="25.8" hidden="1" x14ac:dyDescent="0.5">
      <c r="E146" s="25"/>
      <c r="F146" s="29"/>
      <c r="G146" s="26">
        <f t="shared" si="2"/>
        <v>25299974700</v>
      </c>
      <c r="I146" s="19"/>
      <c r="J146" s="19"/>
      <c r="K146" s="19"/>
      <c r="L146" s="19"/>
      <c r="M146" s="19"/>
      <c r="N146" s="19"/>
      <c r="O146" s="42"/>
      <c r="P146" s="50" t="str">
        <f>IMPRODUCT(D73,D118)</f>
        <v>-25299974700</v>
      </c>
      <c r="U146" s="55">
        <f t="shared" ref="U146:U162" si="3">ROUND(P146,2)</f>
        <v>-25299974700</v>
      </c>
    </row>
    <row r="147" spans="5:21" s="3" customFormat="1" ht="25.8" hidden="1" x14ac:dyDescent="0.5">
      <c r="E147" s="25"/>
      <c r="F147" s="29"/>
      <c r="G147" s="26">
        <f t="shared" si="2"/>
        <v>66899933100</v>
      </c>
      <c r="I147" s="19"/>
      <c r="J147" s="19"/>
      <c r="K147" s="19"/>
      <c r="L147" s="19"/>
      <c r="M147" s="19"/>
      <c r="N147" s="19"/>
      <c r="O147" s="42"/>
      <c r="P147" s="50" t="str">
        <f>IMPRODUCT(D105,D119)</f>
        <v>66899933100</v>
      </c>
      <c r="U147" s="55">
        <f t="shared" si="3"/>
        <v>66899933100</v>
      </c>
    </row>
    <row r="148" spans="5:21" s="3" customFormat="1" ht="25.8" hidden="1" x14ac:dyDescent="0.5">
      <c r="E148" s="25"/>
      <c r="F148" s="29"/>
      <c r="G148" s="26">
        <f t="shared" si="2"/>
        <v>0</v>
      </c>
      <c r="I148" s="19"/>
      <c r="J148" s="19"/>
      <c r="K148" s="19"/>
      <c r="L148" s="19"/>
      <c r="M148" s="19"/>
      <c r="N148" s="19"/>
      <c r="O148" s="42"/>
      <c r="P148" s="50" t="str">
        <f>IMPRODUCT(D108,D120)</f>
        <v>0</v>
      </c>
      <c r="U148" s="55">
        <f t="shared" si="3"/>
        <v>0</v>
      </c>
    </row>
    <row r="149" spans="5:21" s="3" customFormat="1" ht="25.8" hidden="1" x14ac:dyDescent="0.5">
      <c r="E149" s="25"/>
      <c r="F149" s="30"/>
      <c r="G149" s="26">
        <f t="shared" si="2"/>
        <v>41599958400</v>
      </c>
      <c r="I149" s="19"/>
      <c r="J149" s="19"/>
      <c r="K149" s="19"/>
      <c r="L149" s="19"/>
      <c r="M149" s="19"/>
      <c r="N149" s="19"/>
      <c r="O149" s="42"/>
      <c r="P149" s="50" t="str">
        <f>IMSUM(P146:P148)</f>
        <v>41599958400</v>
      </c>
      <c r="U149" s="55">
        <f t="shared" si="3"/>
        <v>41599958400</v>
      </c>
    </row>
    <row r="150" spans="5:21" s="3" customFormat="1" ht="25.8" hidden="1" x14ac:dyDescent="0.5">
      <c r="E150" s="25"/>
      <c r="F150" s="29"/>
      <c r="G150" s="26">
        <f t="shared" si="2"/>
        <v>6.21815688027452E-5</v>
      </c>
      <c r="I150" s="19"/>
      <c r="J150" s="19"/>
      <c r="K150" s="19"/>
      <c r="L150" s="19"/>
      <c r="M150" s="19"/>
      <c r="N150" s="19"/>
      <c r="O150" s="42"/>
      <c r="P150" s="50" t="str">
        <f>IMDIV(P149,D98)</f>
        <v>0,0000621815688027452</v>
      </c>
      <c r="U150" s="55">
        <f t="shared" si="3"/>
        <v>0</v>
      </c>
    </row>
    <row r="151" spans="5:21" s="3" customFormat="1" ht="25.8" hidden="1" x14ac:dyDescent="0.5">
      <c r="E151" s="25">
        <f>F151*(180/3.1425)</f>
        <v>0</v>
      </c>
      <c r="F151" s="27">
        <f>IMARGUMENT(P150)</f>
        <v>0</v>
      </c>
      <c r="G151" s="26">
        <f t="shared" si="2"/>
        <v>6.21815688027452E-5</v>
      </c>
      <c r="I151" s="19"/>
      <c r="J151" s="19"/>
      <c r="K151" s="19"/>
      <c r="L151" s="19"/>
      <c r="M151" s="19"/>
      <c r="N151" s="19"/>
      <c r="O151" s="88" t="s">
        <v>92</v>
      </c>
      <c r="P151" s="89">
        <f>IMABS(P150)*COS(F151)</f>
        <v>6.21815688027452E-5</v>
      </c>
      <c r="U151" s="55">
        <f>ROUND(P151,Q28)</f>
        <v>0</v>
      </c>
    </row>
    <row r="152" spans="5:21" s="3" customFormat="1" ht="25.8" hidden="1" x14ac:dyDescent="0.5">
      <c r="E152" s="25"/>
      <c r="F152" s="29"/>
      <c r="G152" s="26">
        <f t="shared" si="2"/>
        <v>25299974700</v>
      </c>
      <c r="I152" s="19"/>
      <c r="J152" s="19"/>
      <c r="K152" s="19"/>
      <c r="L152" s="19"/>
      <c r="M152" s="19"/>
      <c r="N152" s="19"/>
      <c r="O152" s="90"/>
      <c r="P152" s="89" t="str">
        <f>IMPRODUCT(D71,D118)</f>
        <v>-25299974700</v>
      </c>
      <c r="U152" s="55">
        <f t="shared" si="3"/>
        <v>-25299974700</v>
      </c>
    </row>
    <row r="153" spans="5:21" s="2" customFormat="1" ht="25.8" hidden="1" x14ac:dyDescent="0.5">
      <c r="E153" s="25"/>
      <c r="F153" s="29"/>
      <c r="G153" s="26">
        <f t="shared" si="2"/>
        <v>66899933100</v>
      </c>
      <c r="I153" s="6"/>
      <c r="J153" s="6"/>
      <c r="K153" s="6"/>
      <c r="L153" s="6"/>
      <c r="M153" s="6"/>
      <c r="N153" s="6"/>
      <c r="O153" s="90"/>
      <c r="P153" s="89" t="str">
        <f>IMPRODUCT(D106,D119)</f>
        <v>66899933100</v>
      </c>
      <c r="U153" s="55">
        <f t="shared" si="3"/>
        <v>66899933100</v>
      </c>
    </row>
    <row r="154" spans="5:21" s="2" customFormat="1" ht="25.8" hidden="1" x14ac:dyDescent="0.5">
      <c r="E154" s="25"/>
      <c r="F154" s="30"/>
      <c r="G154" s="26">
        <f t="shared" si="2"/>
        <v>0</v>
      </c>
      <c r="I154" s="6"/>
      <c r="J154" s="6"/>
      <c r="K154" s="6"/>
      <c r="L154" s="6"/>
      <c r="M154" s="6"/>
      <c r="N154" s="6"/>
      <c r="O154" s="90"/>
      <c r="P154" s="89" t="str">
        <f>IMPRODUCT(D109,D120)</f>
        <v>0</v>
      </c>
      <c r="U154" s="55">
        <f t="shared" si="3"/>
        <v>0</v>
      </c>
    </row>
    <row r="155" spans="5:21" s="2" customFormat="1" ht="25.8" hidden="1" x14ac:dyDescent="0.5">
      <c r="E155" s="25"/>
      <c r="F155" s="29"/>
      <c r="G155" s="26">
        <f t="shared" si="2"/>
        <v>41599958400</v>
      </c>
      <c r="I155" s="6"/>
      <c r="J155" s="6"/>
      <c r="K155" s="6"/>
      <c r="L155" s="6"/>
      <c r="M155" s="6"/>
      <c r="N155" s="6"/>
      <c r="O155" s="90"/>
      <c r="P155" s="89" t="str">
        <f>IMSUM(P152:P154)</f>
        <v>41599958400</v>
      </c>
      <c r="U155" s="55">
        <f t="shared" si="3"/>
        <v>41599958400</v>
      </c>
    </row>
    <row r="156" spans="5:21" s="2" customFormat="1" ht="25.8" hidden="1" x14ac:dyDescent="0.5">
      <c r="E156" s="25"/>
      <c r="F156" s="29"/>
      <c r="G156" s="26">
        <f t="shared" si="2"/>
        <v>6.21815688027452E-5</v>
      </c>
      <c r="I156" s="6"/>
      <c r="J156" s="6"/>
      <c r="K156" s="6"/>
      <c r="L156" s="6"/>
      <c r="M156" s="6"/>
      <c r="N156" s="6"/>
      <c r="O156" s="90"/>
      <c r="P156" s="89" t="str">
        <f>IMDIV(P155,D98)</f>
        <v>0,0000621815688027452</v>
      </c>
      <c r="U156" s="55">
        <f t="shared" si="3"/>
        <v>0</v>
      </c>
    </row>
    <row r="157" spans="5:21" s="2" customFormat="1" ht="25.8" hidden="1" x14ac:dyDescent="0.5">
      <c r="E157" s="25">
        <f>F157*(180/3.1425)</f>
        <v>0</v>
      </c>
      <c r="F157" s="27">
        <f>IMARGUMENT(P156)</f>
        <v>0</v>
      </c>
      <c r="G157" s="26">
        <f t="shared" si="2"/>
        <v>6.21815688027452E-5</v>
      </c>
      <c r="I157" s="6"/>
      <c r="J157" s="6"/>
      <c r="K157" s="6"/>
      <c r="L157" s="6"/>
      <c r="M157" s="6"/>
      <c r="N157" s="6"/>
      <c r="O157" s="88" t="s">
        <v>93</v>
      </c>
      <c r="P157" s="89">
        <f>IMABS(P156)*COS(F157)</f>
        <v>6.21815688027452E-5</v>
      </c>
      <c r="U157" s="55">
        <f>ROUND(P157,Q28)</f>
        <v>0</v>
      </c>
    </row>
    <row r="158" spans="5:21" s="2" customFormat="1" ht="25.8" hidden="1" x14ac:dyDescent="0.5">
      <c r="E158" s="25"/>
      <c r="F158" s="29"/>
      <c r="G158" s="26">
        <f t="shared" si="2"/>
        <v>50599949400</v>
      </c>
      <c r="I158" s="6"/>
      <c r="J158" s="6"/>
      <c r="K158" s="6"/>
      <c r="L158" s="6"/>
      <c r="M158" s="6"/>
      <c r="N158" s="6"/>
      <c r="O158" s="90"/>
      <c r="P158" s="89" t="str">
        <f>IMPRODUCT(D102,D118)</f>
        <v>50599949400</v>
      </c>
      <c r="U158" s="55">
        <f t="shared" si="3"/>
        <v>50599949400</v>
      </c>
    </row>
    <row r="159" spans="5:21" s="2" customFormat="1" ht="25.8" hidden="1" x14ac:dyDescent="0.5">
      <c r="E159" s="25"/>
      <c r="F159" s="30"/>
      <c r="G159" s="26">
        <f t="shared" si="2"/>
        <v>133799866200</v>
      </c>
      <c r="I159" s="6"/>
      <c r="J159" s="6"/>
      <c r="K159" s="6"/>
      <c r="L159" s="6"/>
      <c r="M159" s="6"/>
      <c r="N159" s="6"/>
      <c r="O159" s="90"/>
      <c r="P159" s="89" t="str">
        <f>IMPRODUCT(D107,D119)</f>
        <v>-133799866200</v>
      </c>
      <c r="U159" s="55">
        <f t="shared" si="3"/>
        <v>-133799866200</v>
      </c>
    </row>
    <row r="160" spans="5:21" s="2" customFormat="1" ht="25.8" hidden="1" x14ac:dyDescent="0.5">
      <c r="E160" s="25"/>
      <c r="F160" s="31"/>
      <c r="G160" s="26">
        <f t="shared" si="2"/>
        <v>0</v>
      </c>
      <c r="I160" s="6"/>
      <c r="J160" s="6"/>
      <c r="K160" s="6"/>
      <c r="L160" s="6"/>
      <c r="M160" s="6"/>
      <c r="N160" s="6"/>
      <c r="O160" s="90"/>
      <c r="P160" s="89" t="str">
        <f>IMPRODUCT(D110,D120)</f>
        <v>0</v>
      </c>
      <c r="U160" s="55">
        <f t="shared" si="3"/>
        <v>0</v>
      </c>
    </row>
    <row r="161" spans="1:22" s="2" customFormat="1" ht="25.8" hidden="1" x14ac:dyDescent="0.5">
      <c r="E161" s="25"/>
      <c r="F161" s="31"/>
      <c r="G161" s="26">
        <f t="shared" si="2"/>
        <v>83199916800</v>
      </c>
      <c r="I161" s="6"/>
      <c r="J161" s="6"/>
      <c r="K161" s="6"/>
      <c r="L161" s="6"/>
      <c r="M161" s="6"/>
      <c r="N161" s="6"/>
      <c r="O161" s="90"/>
      <c r="P161" s="89" t="str">
        <f>IMSUM(P158:P160)</f>
        <v>-83199916800</v>
      </c>
      <c r="U161" s="55">
        <f t="shared" si="3"/>
        <v>-83199916800</v>
      </c>
    </row>
    <row r="162" spans="1:22" s="2" customFormat="1" ht="25.8" hidden="1" x14ac:dyDescent="0.5">
      <c r="E162" s="25"/>
      <c r="F162" s="31"/>
      <c r="G162" s="26">
        <f t="shared" si="2"/>
        <v>1.2436313760548999E-4</v>
      </c>
      <c r="I162" s="6"/>
      <c r="J162" s="6"/>
      <c r="K162" s="6"/>
      <c r="L162" s="6"/>
      <c r="M162" s="6"/>
      <c r="N162" s="6"/>
      <c r="O162" s="90"/>
      <c r="P162" s="89" t="str">
        <f>IMDIV(P161,D98)</f>
        <v>-0,00012436313760549</v>
      </c>
      <c r="U162" s="55">
        <f t="shared" si="3"/>
        <v>0</v>
      </c>
    </row>
    <row r="163" spans="1:22" s="2" customFormat="1" ht="25.8" hidden="1" x14ac:dyDescent="0.5">
      <c r="E163" s="25">
        <f>F163*(180/3.1425)</f>
        <v>179.9480278905848</v>
      </c>
      <c r="F163" s="27">
        <f>IMARGUMENT(P162)</f>
        <v>3.1415926535897931</v>
      </c>
      <c r="G163" s="26">
        <f t="shared" si="2"/>
        <v>1.2436313760548999E-4</v>
      </c>
      <c r="I163" s="6"/>
      <c r="J163" s="6"/>
      <c r="K163" s="6"/>
      <c r="L163" s="6"/>
      <c r="M163" s="6"/>
      <c r="N163" s="6"/>
      <c r="O163" s="91" t="s">
        <v>94</v>
      </c>
      <c r="P163" s="92">
        <f>IMABS(P162)*COS(F163)</f>
        <v>-1.2436313760548999E-4</v>
      </c>
      <c r="U163" s="55">
        <f>ROUND(P163,Q28)</f>
        <v>0</v>
      </c>
    </row>
    <row r="164" spans="1:22" s="2" customFormat="1" ht="25.8" hidden="1" x14ac:dyDescent="0.5">
      <c r="A164" s="2" t="s">
        <v>101</v>
      </c>
      <c r="B164" s="2" t="s">
        <v>102</v>
      </c>
      <c r="C164" s="2" t="s">
        <v>110</v>
      </c>
      <c r="D164" s="2" t="s">
        <v>103</v>
      </c>
      <c r="E164" s="25"/>
      <c r="F164" s="27"/>
      <c r="G164" s="26"/>
      <c r="I164" s="6"/>
      <c r="J164" s="6"/>
      <c r="K164" s="6"/>
      <c r="L164" s="6"/>
      <c r="M164" s="6"/>
      <c r="N164" s="6"/>
      <c r="O164" s="51"/>
      <c r="P164" s="52"/>
    </row>
    <row r="165" spans="1:22" s="2" customFormat="1" ht="25.8" hidden="1" x14ac:dyDescent="0.5">
      <c r="A165" s="2" t="s">
        <v>104</v>
      </c>
      <c r="C165" s="21"/>
      <c r="D165" s="26"/>
      <c r="E165" s="25"/>
      <c r="F165" s="27"/>
      <c r="G165" s="6"/>
      <c r="H165" s="6"/>
      <c r="I165" s="6"/>
      <c r="J165" s="6"/>
      <c r="K165" s="6"/>
      <c r="L165" s="6"/>
      <c r="M165" s="6"/>
      <c r="N165" s="6"/>
    </row>
    <row r="166" spans="1:22" s="2" customFormat="1" ht="25.8" x14ac:dyDescent="0.5">
      <c r="C166" s="21"/>
      <c r="D166" s="26"/>
      <c r="E166" s="25"/>
      <c r="F166" s="27"/>
      <c r="G166" s="6"/>
      <c r="H166" s="6"/>
      <c r="I166" s="6"/>
      <c r="J166" s="6"/>
      <c r="K166" s="6"/>
      <c r="L166" s="6"/>
      <c r="M166" s="6"/>
      <c r="N166" s="6"/>
    </row>
    <row r="167" spans="1:22" s="2" customFormat="1" x14ac:dyDescent="0.3">
      <c r="B167" s="49" t="s">
        <v>112</v>
      </c>
      <c r="C167" s="73"/>
      <c r="D167" s="74"/>
      <c r="E167" s="74"/>
      <c r="F167" s="75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</row>
    <row r="168" spans="1:22" s="2" customFormat="1" ht="25.8" hidden="1" x14ac:dyDescent="0.5">
      <c r="B168" s="21"/>
      <c r="C168" s="21"/>
      <c r="E168" s="27"/>
      <c r="F168" s="28"/>
      <c r="G168" s="6"/>
      <c r="H168" s="6"/>
      <c r="I168" s="6"/>
      <c r="J168" s="6"/>
      <c r="K168" s="6"/>
      <c r="L168" s="6"/>
      <c r="M168" s="6"/>
      <c r="N168" s="6"/>
      <c r="O168" s="4"/>
    </row>
    <row r="169" spans="1:22" s="2" customFormat="1" ht="25.8" hidden="1" x14ac:dyDescent="0.5">
      <c r="B169" s="21"/>
      <c r="C169" s="21"/>
      <c r="E169" s="33"/>
      <c r="F169" s="6"/>
      <c r="G169" s="6"/>
      <c r="H169" s="6"/>
      <c r="I169" s="6"/>
      <c r="J169" s="6"/>
      <c r="K169" s="6"/>
      <c r="L169" s="6"/>
      <c r="M169" s="6"/>
      <c r="N169" s="6"/>
    </row>
    <row r="170" spans="1:22" s="2" customFormat="1" ht="25.8" hidden="1" x14ac:dyDescent="0.5">
      <c r="B170" s="21"/>
      <c r="C170" s="21"/>
      <c r="E170" s="33"/>
      <c r="F170" s="6"/>
      <c r="G170" s="6"/>
      <c r="H170" s="6"/>
      <c r="I170" s="6"/>
      <c r="J170" s="6"/>
      <c r="K170" s="6"/>
      <c r="L170" s="6"/>
      <c r="M170" s="6"/>
      <c r="N170" s="6"/>
    </row>
    <row r="171" spans="1:22" s="2" customFormat="1" ht="25.8" hidden="1" x14ac:dyDescent="0.5">
      <c r="B171" s="21"/>
      <c r="C171" s="21"/>
      <c r="E171" s="33"/>
      <c r="F171" s="6"/>
      <c r="G171" s="6"/>
      <c r="H171" s="6"/>
      <c r="I171" s="6"/>
      <c r="J171" s="6"/>
      <c r="K171" s="6"/>
      <c r="L171" s="6"/>
      <c r="M171" s="6"/>
      <c r="N171" s="6"/>
    </row>
    <row r="172" spans="1:22" s="2" customFormat="1" ht="25.8" hidden="1" x14ac:dyDescent="0.5">
      <c r="B172" s="21"/>
      <c r="C172" s="21"/>
      <c r="E172" s="33"/>
      <c r="F172" s="6"/>
      <c r="G172" s="6"/>
      <c r="H172" s="6"/>
      <c r="I172" s="6"/>
      <c r="J172" s="6"/>
      <c r="K172" s="6"/>
      <c r="L172" s="6"/>
      <c r="M172" s="6"/>
      <c r="N172" s="6"/>
    </row>
    <row r="173" spans="1:22" s="2" customFormat="1" ht="25.8" hidden="1" x14ac:dyDescent="0.5">
      <c r="B173" s="21"/>
      <c r="C173" s="21"/>
      <c r="E173" s="33"/>
      <c r="F173" s="6"/>
      <c r="G173" s="6"/>
      <c r="H173" s="6"/>
      <c r="I173" s="6"/>
      <c r="J173" s="6"/>
      <c r="K173" s="6"/>
      <c r="L173" s="6"/>
      <c r="M173" s="6"/>
      <c r="N173" s="6"/>
    </row>
    <row r="174" spans="1:22" s="2" customFormat="1" ht="25.8" hidden="1" x14ac:dyDescent="0.5">
      <c r="B174" s="21"/>
      <c r="C174" s="21"/>
      <c r="E174" s="33"/>
      <c r="F174" s="6"/>
      <c r="G174" s="6"/>
      <c r="H174" s="6"/>
      <c r="I174" s="6"/>
      <c r="J174" s="6"/>
      <c r="K174" s="6"/>
      <c r="L174" s="6"/>
      <c r="M174" s="6"/>
      <c r="N174" s="6"/>
    </row>
    <row r="175" spans="1:22" s="2" customFormat="1" ht="25.8" hidden="1" x14ac:dyDescent="0.5">
      <c r="B175" s="21"/>
      <c r="C175" s="21"/>
      <c r="E175" s="33"/>
      <c r="F175" s="6"/>
      <c r="G175" s="6"/>
      <c r="H175" s="6"/>
      <c r="I175" s="6"/>
      <c r="J175" s="6"/>
      <c r="K175" s="6"/>
      <c r="L175" s="6"/>
      <c r="M175" s="6"/>
      <c r="N175" s="6"/>
    </row>
    <row r="176" spans="1:22" s="2" customFormat="1" ht="25.8" hidden="1" x14ac:dyDescent="0.5">
      <c r="B176" s="21"/>
      <c r="C176" s="21"/>
      <c r="E176" s="33"/>
      <c r="F176" s="6"/>
      <c r="G176" s="6"/>
      <c r="H176" s="6"/>
      <c r="I176" s="6"/>
      <c r="J176" s="6"/>
      <c r="K176" s="6"/>
      <c r="L176" s="6"/>
      <c r="M176" s="6"/>
      <c r="N176" s="6"/>
    </row>
    <row r="177" spans="1:36" s="2" customFormat="1" ht="25.8" hidden="1" x14ac:dyDescent="0.5">
      <c r="B177" s="21"/>
      <c r="C177" s="21"/>
      <c r="E177" s="33"/>
      <c r="F177" s="6"/>
      <c r="G177" s="6"/>
      <c r="H177" s="6"/>
      <c r="I177" s="6"/>
      <c r="J177" s="6"/>
      <c r="K177" s="6"/>
      <c r="L177" s="6"/>
      <c r="M177" s="6"/>
      <c r="N177" s="6"/>
    </row>
    <row r="178" spans="1:36" s="2" customFormat="1" ht="25.8" hidden="1" x14ac:dyDescent="0.5">
      <c r="B178" s="21"/>
      <c r="C178" s="21"/>
      <c r="D178" s="32"/>
      <c r="E178" s="33"/>
      <c r="F178" s="6"/>
      <c r="G178" s="6"/>
      <c r="H178" s="6"/>
      <c r="I178" s="6"/>
      <c r="J178" s="6"/>
      <c r="K178" s="6"/>
      <c r="L178" s="6"/>
      <c r="M178" s="6"/>
      <c r="N178" s="6"/>
    </row>
    <row r="179" spans="1:36" s="2" customFormat="1" ht="25.8" hidden="1" x14ac:dyDescent="0.5">
      <c r="E179" s="35" t="s">
        <v>13</v>
      </c>
      <c r="F179" s="6"/>
      <c r="G179" s="6"/>
      <c r="H179" s="6"/>
      <c r="I179" s="6"/>
      <c r="J179" s="6"/>
      <c r="K179" s="6"/>
      <c r="L179" s="6"/>
      <c r="M179" s="6"/>
      <c r="N179" s="6"/>
    </row>
    <row r="180" spans="1:36" s="2" customFormat="1" ht="25.8" hidden="1" x14ac:dyDescent="0.5">
      <c r="B180" s="21"/>
      <c r="C180" s="21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</row>
    <row r="181" spans="1:36" s="2" customFormat="1" ht="25.8" x14ac:dyDescent="0.5">
      <c r="B181" s="21"/>
      <c r="C181" s="21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1:36" s="2" customFormat="1" ht="19.2" customHeight="1" x14ac:dyDescent="0.5">
      <c r="B182" s="49" t="s">
        <v>113</v>
      </c>
      <c r="C182" s="49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</row>
    <row r="183" spans="1:36" ht="13.8" customHeight="1" x14ac:dyDescent="0.5">
      <c r="A183" s="2"/>
      <c r="B183" s="49" t="s">
        <v>70</v>
      </c>
      <c r="C183" s="49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6.8" customHeight="1" x14ac:dyDescent="0.5">
      <c r="A184" s="2"/>
      <c r="B184" s="57" t="s">
        <v>105</v>
      </c>
      <c r="C184" s="5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x14ac:dyDescent="0.3">
      <c r="A185" s="2"/>
      <c r="B185" s="95" t="s">
        <v>115</v>
      </c>
      <c r="C185" s="58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x14ac:dyDescent="0.3">
      <c r="A186" s="2"/>
      <c r="B186" s="58"/>
      <c r="C186" s="58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x14ac:dyDescent="0.3">
      <c r="A187" s="2"/>
      <c r="B187" s="59"/>
      <c r="C187" s="58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3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3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3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3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</sheetData>
  <sheetProtection algorithmName="SHA-512" hashValue="SuYPrZ1ZmMt2n+Qu6qVwNjS6RMaIEvmU14SaPcIJRtQhQnyKn9GY5HzCZvTKVv2KnIiH8KQ8snU3qI2uStxTrg==" saltValue="Zs9OhRoYQ30YHS/ruwl/wA==" spinCount="100000" sheet="1" objects="1" scenarios="1"/>
  <customSheetViews>
    <customSheetView guid="{2167E7E4-0462-4EF0-8CAB-C0251CE19681}" showPageBreaks="1" hiddenRows="1" hiddenColumns="1" view="pageLayout">
      <selection activeCell="P2" sqref="P2"/>
      <pageMargins left="0.7" right="0.7" top="0.75" bottom="0.75" header="0.3" footer="0.3"/>
      <pageSetup paperSize="9" scale="50" orientation="portrait" r:id="rId1"/>
      <headerFooter>
        <oddHeader>&amp;C&amp;48Electrical AC/DC circuit calculator</oddHeader>
      </headerFooter>
    </customSheetView>
  </customSheetViews>
  <mergeCells count="1">
    <mergeCell ref="N27:P28"/>
  </mergeCells>
  <pageMargins left="0.7" right="0.7" top="0.75" bottom="0.75" header="0.3" footer="0.3"/>
  <pageSetup paperSize="9" scale="39" orientation="portrait" r:id="rId2"/>
  <headerFooter scaleWithDoc="0"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21A8C218745A4CB1951571369713C3" ma:contentTypeVersion="13" ma:contentTypeDescription="Een nieuw document maken." ma:contentTypeScope="" ma:versionID="5c98413215442ac7dbc82eadf5494b2d">
  <xsd:schema xmlns:xsd="http://www.w3.org/2001/XMLSchema" xmlns:xs="http://www.w3.org/2001/XMLSchema" xmlns:p="http://schemas.microsoft.com/office/2006/metadata/properties" xmlns:ns3="acc84996-6fef-4fe6-9a34-0e7e060abb38" xmlns:ns4="af9c4c8b-dba3-4400-be87-27e9b0227737" targetNamespace="http://schemas.microsoft.com/office/2006/metadata/properties" ma:root="true" ma:fieldsID="65c12a20edd32aa681548064ada0ed46" ns3:_="" ns4:_="">
    <xsd:import namespace="acc84996-6fef-4fe6-9a34-0e7e060abb38"/>
    <xsd:import namespace="af9c4c8b-dba3-4400-be87-27e9b02277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84996-6fef-4fe6-9a34-0e7e060abb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9c4c8b-dba3-4400-be87-27e9b022773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23949E-610E-4935-BD97-0360218754DD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acc84996-6fef-4fe6-9a34-0e7e060abb38"/>
    <ds:schemaRef ds:uri="af9c4c8b-dba3-4400-be87-27e9b0227737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1CF7EA-919C-4BF6-A7D7-AB485848A0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04F8ED-41FD-4042-AD39-06BFD19818FF}">
  <ds:schemaRefs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acc84996-6fef-4fe6-9a34-0e7e060abb38"/>
    <ds:schemaRef ds:uri="af9c4c8b-dba3-4400-be87-27e9b0227737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Blad2</vt:lpstr>
      <vt:lpstr>Blad1</vt:lpstr>
      <vt:lpstr>A</vt:lpstr>
      <vt:lpstr>Blad1!Afdrukbereik</vt:lpstr>
      <vt:lpstr>B</vt:lpstr>
      <vt:lpstr>Matrix</vt:lpstr>
    </vt:vector>
  </TitlesOfParts>
  <Company>Hogeschool van Arnhem en Nijmegen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Steennis Bram</dc:creator>
  <cp:lastModifiedBy>Bram Steennis</cp:lastModifiedBy>
  <dcterms:created xsi:type="dcterms:W3CDTF">2021-01-12T09:41:21Z</dcterms:created>
  <dcterms:modified xsi:type="dcterms:W3CDTF">2021-04-12T13:39:35Z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0x0101003E21A8C218745A4CB1951571369713C3</vt:lpwstr>
  </property>
</Properties>
</file>